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ЭтаКнига" defaultThemeVersion="124226"/>
  <bookViews>
    <workbookView xWindow="360" yWindow="408" windowWidth="23256" windowHeight="12048" firstSheet="1" activeTab="1"/>
  </bookViews>
  <sheets>
    <sheet name="_" sheetId="7" state="veryHidden" r:id="rId1"/>
    <sheet name="foXXus 0-0.21 (L9288)" sheetId="8" r:id="rId2"/>
  </sheets>
  <calcPr calcId="144525"/>
</workbook>
</file>

<file path=xl/calcChain.xml><?xml version="1.0" encoding="utf-8"?>
<calcChain xmlns="http://schemas.openxmlformats.org/spreadsheetml/2006/main">
  <c r="F15" i="8" l="1"/>
  <c r="C11" i="7" l="1"/>
  <c r="C10" i="7"/>
  <c r="C9" i="7"/>
  <c r="E48" i="7" l="1"/>
  <c r="F48" i="7" s="1"/>
  <c r="E47" i="7"/>
  <c r="F47" i="7" s="1"/>
  <c r="E46" i="7"/>
  <c r="F46" i="7" s="1"/>
  <c r="E45" i="7"/>
  <c r="F45" i="7" s="1"/>
  <c r="E44" i="7"/>
  <c r="F44" i="7" s="1"/>
  <c r="E43" i="7"/>
  <c r="F43" i="7" s="1"/>
  <c r="E42" i="7"/>
  <c r="F42" i="7" s="1"/>
  <c r="F49" i="7" s="1"/>
  <c r="G47" i="7" s="1"/>
  <c r="E41" i="7"/>
  <c r="F41" i="7" s="1"/>
  <c r="E39" i="7"/>
  <c r="E38" i="7"/>
  <c r="E37" i="7"/>
  <c r="E36" i="7"/>
  <c r="E35" i="7"/>
  <c r="E34" i="7"/>
  <c r="D38" i="7"/>
  <c r="D47" i="7" s="1"/>
  <c r="D48" i="7"/>
  <c r="D46" i="7"/>
  <c r="D44" i="7"/>
  <c r="D42" i="7"/>
  <c r="D41" i="7"/>
  <c r="D39" i="7"/>
  <c r="D35" i="7"/>
  <c r="D37" i="7"/>
  <c r="D36" i="7"/>
  <c r="D34" i="7"/>
  <c r="G44" i="7" l="1"/>
  <c r="G48" i="7"/>
  <c r="G41" i="7"/>
  <c r="G45" i="7"/>
  <c r="G49" i="7"/>
  <c r="G42" i="7"/>
  <c r="G46" i="7"/>
  <c r="G43" i="7"/>
  <c r="D45" i="7"/>
  <c r="D43" i="7"/>
  <c r="C7" i="7"/>
  <c r="C8" i="7" l="1"/>
  <c r="C8" i="8" s="1"/>
  <c r="J16" i="7" l="1"/>
  <c r="F24" i="8"/>
  <c r="J13" i="7"/>
  <c r="J13" i="8" s="1"/>
  <c r="J10" i="7"/>
  <c r="J10" i="8" s="1"/>
  <c r="J11" i="7"/>
  <c r="J12" i="7"/>
  <c r="J12" i="8" s="1"/>
  <c r="J9" i="7"/>
  <c r="J8" i="7"/>
  <c r="J8" i="8" s="1"/>
  <c r="G19" i="7" l="1"/>
  <c r="G15" i="7"/>
  <c r="G22" i="7"/>
  <c r="G18" i="7"/>
  <c r="G21" i="7"/>
  <c r="G17" i="7"/>
  <c r="G20" i="7"/>
  <c r="G16" i="7"/>
  <c r="J17" i="7"/>
  <c r="F16" i="8"/>
  <c r="J9" i="8"/>
  <c r="D21" i="7"/>
  <c r="E21" i="8" s="1"/>
  <c r="D20" i="7"/>
  <c r="E20" i="8" s="1"/>
  <c r="D19" i="7"/>
  <c r="E19" i="8" s="1"/>
  <c r="D18" i="7"/>
  <c r="E18" i="8" s="1"/>
  <c r="D17" i="7"/>
  <c r="E17" i="8" s="1"/>
  <c r="D16" i="7"/>
  <c r="E16" i="8" s="1"/>
  <c r="D15" i="7"/>
  <c r="E15" i="8" s="1"/>
  <c r="D22" i="7"/>
  <c r="E22" i="8" s="1"/>
  <c r="J11" i="8"/>
  <c r="J18" i="7" l="1"/>
  <c r="F17" i="8"/>
  <c r="E23" i="8"/>
  <c r="H17" i="7"/>
  <c r="H18" i="7"/>
  <c r="H21" i="7"/>
  <c r="H20" i="7"/>
  <c r="H16" i="7"/>
  <c r="H19" i="7"/>
  <c r="H15" i="7"/>
  <c r="D23" i="7"/>
  <c r="G23" i="7"/>
  <c r="H22" i="7"/>
  <c r="J19" i="7" l="1"/>
  <c r="F18" i="8"/>
  <c r="J20" i="7" l="1"/>
  <c r="F19" i="8"/>
  <c r="J21" i="7" l="1"/>
  <c r="F20" i="8"/>
  <c r="J22" i="7" l="1"/>
  <c r="F21" i="8"/>
  <c r="J23" i="7" l="1"/>
  <c r="F22" i="8"/>
  <c r="F23" i="8" s="1"/>
</calcChain>
</file>

<file path=xl/sharedStrings.xml><?xml version="1.0" encoding="utf-8"?>
<sst xmlns="http://schemas.openxmlformats.org/spreadsheetml/2006/main" count="203" uniqueCount="107">
  <si>
    <t>Calculations with assumptions:</t>
  </si>
  <si>
    <t xml:space="preserve"> </t>
  </si>
  <si>
    <t>Variables:</t>
  </si>
  <si>
    <t>amplitude of input linearly polarized beam</t>
  </si>
  <si>
    <t>angle of input beam polarization plane with respect to the base plane</t>
  </si>
  <si>
    <t>rotation angles of, correspondingly, 1st, 2nd and 3rd birefringent component</t>
  </si>
  <si>
    <t xml:space="preserve"> - Base plane coincides with a drawing plane</t>
  </si>
  <si>
    <t xml:space="preserve">   this is also a plane of “0” setting of crystal optical axis of birefringent lenses or plates</t>
  </si>
  <si>
    <t>°</t>
  </si>
  <si>
    <t>rad</t>
  </si>
  <si>
    <r>
      <rPr>
        <sz val="12"/>
        <color indexed="8"/>
        <rFont val="Symbol"/>
        <family val="1"/>
        <charset val="2"/>
      </rPr>
      <t>y</t>
    </r>
    <r>
      <rPr>
        <sz val="12"/>
        <color indexed="8"/>
        <rFont val="Calibri"/>
        <family val="2"/>
        <charset val="204"/>
      </rPr>
      <t xml:space="preserve"> </t>
    </r>
    <r>
      <rPr>
        <sz val="12"/>
        <color indexed="8"/>
        <rFont val="Calibri"/>
        <family val="2"/>
        <charset val="204"/>
        <scheme val="minor"/>
      </rPr>
      <t xml:space="preserve">= </t>
    </r>
  </si>
  <si>
    <r>
      <rPr>
        <sz val="12"/>
        <color indexed="8"/>
        <rFont val="Symbol"/>
        <family val="1"/>
        <charset val="2"/>
      </rPr>
      <t>y</t>
    </r>
    <r>
      <rPr>
        <sz val="12"/>
        <color indexed="8"/>
        <rFont val="Calibri"/>
        <family val="2"/>
        <charset val="204"/>
      </rPr>
      <t xml:space="preserve"> - </t>
    </r>
  </si>
  <si>
    <r>
      <rPr>
        <sz val="12"/>
        <color indexed="8"/>
        <rFont val="Calibri"/>
        <family val="2"/>
        <charset val="204"/>
        <scheme val="minor"/>
      </rPr>
      <t>A</t>
    </r>
    <r>
      <rPr>
        <sz val="12"/>
        <color indexed="8"/>
        <rFont val="Calibri"/>
        <family val="2"/>
        <charset val="204"/>
      </rPr>
      <t xml:space="preserve"> - </t>
    </r>
  </si>
  <si>
    <r>
      <rPr>
        <sz val="12"/>
        <color indexed="8"/>
        <rFont val="Symbol"/>
        <family val="1"/>
        <charset val="2"/>
      </rPr>
      <t>a</t>
    </r>
    <r>
      <rPr>
        <sz val="8"/>
        <color indexed="8"/>
        <rFont val="Calibri"/>
        <family val="2"/>
        <charset val="204"/>
      </rPr>
      <t>1</t>
    </r>
    <r>
      <rPr>
        <sz val="12"/>
        <color indexed="8"/>
        <rFont val="Calibri"/>
        <family val="2"/>
        <charset val="204"/>
      </rPr>
      <t xml:space="preserve">, </t>
    </r>
    <r>
      <rPr>
        <sz val="12"/>
        <color indexed="8"/>
        <rFont val="Symbol"/>
        <family val="1"/>
        <charset val="2"/>
      </rPr>
      <t>a</t>
    </r>
    <r>
      <rPr>
        <sz val="8"/>
        <color indexed="8"/>
        <rFont val="Calibri"/>
        <family val="2"/>
        <charset val="204"/>
      </rPr>
      <t>2</t>
    </r>
    <r>
      <rPr>
        <sz val="12"/>
        <color indexed="8"/>
        <rFont val="Calibri"/>
        <family val="2"/>
        <charset val="204"/>
      </rPr>
      <t xml:space="preserve">, </t>
    </r>
    <r>
      <rPr>
        <sz val="12"/>
        <color indexed="8"/>
        <rFont val="Symbol"/>
        <family val="1"/>
        <charset val="2"/>
      </rPr>
      <t>a</t>
    </r>
    <r>
      <rPr>
        <sz val="8"/>
        <color indexed="8"/>
        <rFont val="Calibri"/>
        <family val="2"/>
        <charset val="204"/>
      </rPr>
      <t>3</t>
    </r>
    <r>
      <rPr>
        <sz val="12"/>
        <color indexed="8"/>
        <rFont val="Calibri"/>
        <family val="2"/>
        <charset val="204"/>
      </rPr>
      <t xml:space="preserve"> - </t>
    </r>
  </si>
  <si>
    <r>
      <rPr>
        <sz val="11"/>
        <color theme="1"/>
        <rFont val="Symbol"/>
        <family val="1"/>
        <charset val="2"/>
      </rPr>
      <t>S</t>
    </r>
    <r>
      <rPr>
        <sz val="11"/>
        <color theme="1"/>
        <rFont val="Calibri"/>
        <family val="2"/>
        <scheme val="minor"/>
      </rPr>
      <t xml:space="preserve"> =</t>
    </r>
  </si>
  <si>
    <r>
      <rPr>
        <i/>
        <sz val="12"/>
        <color indexed="8"/>
        <rFont val="Calibri"/>
        <family val="2"/>
        <charset val="204"/>
        <scheme val="minor"/>
      </rPr>
      <t>E</t>
    </r>
    <r>
      <rPr>
        <i/>
        <vertAlign val="subscript"/>
        <sz val="12"/>
        <color indexed="8"/>
        <rFont val="Calibri"/>
        <family val="2"/>
        <charset val="204"/>
        <scheme val="minor"/>
      </rPr>
      <t>IV_theor</t>
    </r>
  </si>
  <si>
    <r>
      <rPr>
        <sz val="11"/>
        <color theme="1"/>
        <rFont val="Symbol"/>
        <family val="1"/>
        <charset val="2"/>
      </rPr>
      <t>D</t>
    </r>
    <r>
      <rPr>
        <sz val="11"/>
        <color theme="1"/>
        <rFont val="Calibri"/>
        <family val="2"/>
        <scheme val="minor"/>
      </rPr>
      <t>E, %</t>
    </r>
  </si>
  <si>
    <r>
      <t>E</t>
    </r>
    <r>
      <rPr>
        <i/>
        <vertAlign val="subscript"/>
        <sz val="12"/>
        <color indexed="8"/>
        <rFont val="Calibri"/>
        <family val="2"/>
        <charset val="204"/>
        <scheme val="minor"/>
      </rPr>
      <t>I</t>
    </r>
  </si>
  <si>
    <r>
      <t>E</t>
    </r>
    <r>
      <rPr>
        <i/>
        <vertAlign val="subscript"/>
        <sz val="12"/>
        <color indexed="8"/>
        <rFont val="Calibri"/>
        <family val="2"/>
        <charset val="204"/>
        <scheme val="minor"/>
      </rPr>
      <t>II</t>
    </r>
  </si>
  <si>
    <r>
      <t>E</t>
    </r>
    <r>
      <rPr>
        <i/>
        <vertAlign val="subscript"/>
        <sz val="12"/>
        <color indexed="8"/>
        <rFont val="Calibri"/>
        <family val="2"/>
        <charset val="204"/>
        <scheme val="minor"/>
      </rPr>
      <t>III</t>
    </r>
  </si>
  <si>
    <r>
      <t>E</t>
    </r>
    <r>
      <rPr>
        <i/>
        <vertAlign val="subscript"/>
        <sz val="12"/>
        <color indexed="8"/>
        <rFont val="Calibri"/>
        <family val="2"/>
        <charset val="204"/>
        <scheme val="minor"/>
      </rPr>
      <t>IV</t>
    </r>
  </si>
  <si>
    <r>
      <rPr>
        <sz val="9"/>
        <color rgb="FF00B0F0"/>
        <rFont val="Symbol"/>
        <family val="1"/>
        <charset val="2"/>
      </rPr>
      <t>y</t>
    </r>
    <r>
      <rPr>
        <sz val="9"/>
        <color rgb="FF00B0F0"/>
        <rFont val="Calibri"/>
        <family val="2"/>
        <charset val="204"/>
      </rPr>
      <t xml:space="preserve"> - </t>
    </r>
    <r>
      <rPr>
        <sz val="9"/>
        <color rgb="FF00B0F0"/>
        <rFont val="Symbol"/>
        <family val="1"/>
        <charset val="2"/>
      </rPr>
      <t>a</t>
    </r>
    <r>
      <rPr>
        <sz val="9"/>
        <color rgb="FF00B0F0"/>
        <rFont val="Calibri"/>
        <family val="2"/>
        <charset val="204"/>
      </rPr>
      <t>1</t>
    </r>
    <r>
      <rPr>
        <sz val="9"/>
        <color rgb="FF00B0F0"/>
        <rFont val="Calibri"/>
        <family val="2"/>
        <charset val="204"/>
        <scheme val="minor"/>
      </rPr>
      <t xml:space="preserve">= </t>
    </r>
  </si>
  <si>
    <r>
      <rPr>
        <sz val="9"/>
        <color rgb="FF00B0F0"/>
        <rFont val="Symbol"/>
        <family val="1"/>
        <charset val="2"/>
      </rPr>
      <t>a</t>
    </r>
    <r>
      <rPr>
        <sz val="9"/>
        <color rgb="FF00B0F0"/>
        <rFont val="Calibri"/>
        <family val="2"/>
        <charset val="204"/>
        <scheme val="minor"/>
      </rPr>
      <t xml:space="preserve">2 </t>
    </r>
    <r>
      <rPr>
        <sz val="9"/>
        <color rgb="FF00B0F0"/>
        <rFont val="Calibri"/>
        <family val="2"/>
        <charset val="204"/>
      </rPr>
      <t xml:space="preserve">- </t>
    </r>
    <r>
      <rPr>
        <sz val="9"/>
        <color rgb="FF00B0F0"/>
        <rFont val="Symbol"/>
        <family val="1"/>
        <charset val="2"/>
      </rPr>
      <t>a</t>
    </r>
    <r>
      <rPr>
        <sz val="9"/>
        <color rgb="FF00B0F0"/>
        <rFont val="Calibri"/>
        <family val="2"/>
        <charset val="204"/>
      </rPr>
      <t>1</t>
    </r>
    <r>
      <rPr>
        <sz val="9"/>
        <color rgb="FF00B0F0"/>
        <rFont val="Calibri"/>
        <family val="2"/>
        <charset val="204"/>
        <scheme val="minor"/>
      </rPr>
      <t xml:space="preserve">= </t>
    </r>
  </si>
  <si>
    <r>
      <t>[</t>
    </r>
    <r>
      <rPr>
        <sz val="9"/>
        <color rgb="FF00B0F0"/>
        <rFont val="Symbol"/>
        <family val="1"/>
        <charset val="2"/>
      </rPr>
      <t>y</t>
    </r>
    <r>
      <rPr>
        <sz val="9"/>
        <color rgb="FF00B0F0"/>
        <rFont val="Calibri"/>
        <family val="2"/>
        <charset val="204"/>
      </rPr>
      <t xml:space="preserve"> - (</t>
    </r>
    <r>
      <rPr>
        <sz val="9"/>
        <color rgb="FF00B0F0"/>
        <rFont val="Symbol"/>
        <family val="1"/>
        <charset val="2"/>
      </rPr>
      <t>a</t>
    </r>
    <r>
      <rPr>
        <sz val="9"/>
        <color rgb="FF00B0F0"/>
        <rFont val="Calibri"/>
        <family val="2"/>
        <charset val="204"/>
      </rPr>
      <t xml:space="preserve">1 - </t>
    </r>
    <r>
      <rPr>
        <sz val="9"/>
        <color rgb="FF00B0F0"/>
        <rFont val="Symbol"/>
        <family val="1"/>
        <charset val="2"/>
      </rPr>
      <t>Da</t>
    </r>
    <r>
      <rPr>
        <sz val="9"/>
        <color rgb="FF00B0F0"/>
        <rFont val="Calibri"/>
        <family val="2"/>
        <charset val="204"/>
      </rPr>
      <t>1)]</t>
    </r>
    <r>
      <rPr>
        <sz val="9"/>
        <color rgb="FF00B0F0"/>
        <rFont val="Calibri"/>
        <family val="2"/>
        <charset val="204"/>
        <scheme val="minor"/>
      </rPr>
      <t xml:space="preserve">= </t>
    </r>
  </si>
  <si>
    <r>
      <t>[</t>
    </r>
    <r>
      <rPr>
        <sz val="9"/>
        <color rgb="FF00B0F0"/>
        <rFont val="Symbol"/>
        <family val="1"/>
        <charset val="2"/>
      </rPr>
      <t>a</t>
    </r>
    <r>
      <rPr>
        <sz val="9"/>
        <color rgb="FF00B0F0"/>
        <rFont val="Calibri"/>
        <family val="2"/>
        <charset val="204"/>
        <scheme val="minor"/>
      </rPr>
      <t>2</t>
    </r>
    <r>
      <rPr>
        <sz val="9"/>
        <color rgb="FF00B0F0"/>
        <rFont val="Calibri"/>
        <family val="2"/>
        <charset val="204"/>
      </rPr>
      <t>-</t>
    </r>
    <r>
      <rPr>
        <sz val="9"/>
        <color rgb="FF00B0F0"/>
        <rFont val="Symbol"/>
        <family val="1"/>
        <charset val="2"/>
      </rPr>
      <t>Da</t>
    </r>
    <r>
      <rPr>
        <sz val="9"/>
        <color rgb="FF00B0F0"/>
        <rFont val="Calibri"/>
        <family val="2"/>
        <charset val="204"/>
      </rPr>
      <t>2-(</t>
    </r>
    <r>
      <rPr>
        <sz val="9"/>
        <color rgb="FF00B0F0"/>
        <rFont val="Symbol"/>
        <family val="1"/>
        <charset val="2"/>
      </rPr>
      <t>a</t>
    </r>
    <r>
      <rPr>
        <sz val="9"/>
        <color rgb="FF00B0F0"/>
        <rFont val="Calibri"/>
        <family val="2"/>
        <charset val="204"/>
      </rPr>
      <t>1-</t>
    </r>
    <r>
      <rPr>
        <sz val="9"/>
        <color rgb="FF00B0F0"/>
        <rFont val="Symbol"/>
        <family val="1"/>
        <charset val="2"/>
      </rPr>
      <t>Da</t>
    </r>
    <r>
      <rPr>
        <sz val="9"/>
        <color rgb="FF00B0F0"/>
        <rFont val="Calibri"/>
        <family val="2"/>
        <charset val="204"/>
      </rPr>
      <t>1)]</t>
    </r>
    <r>
      <rPr>
        <sz val="9"/>
        <color rgb="FF00B0F0"/>
        <rFont val="Calibri"/>
        <family val="2"/>
        <charset val="204"/>
        <scheme val="minor"/>
      </rPr>
      <t xml:space="preserve">= </t>
    </r>
  </si>
  <si>
    <r>
      <t>[</t>
    </r>
    <r>
      <rPr>
        <sz val="9"/>
        <color rgb="FF00B0F0"/>
        <rFont val="Symbol"/>
        <family val="1"/>
        <charset val="2"/>
      </rPr>
      <t>a</t>
    </r>
    <r>
      <rPr>
        <sz val="9"/>
        <color rgb="FF00B0F0"/>
        <rFont val="Calibri"/>
        <family val="2"/>
        <charset val="204"/>
        <scheme val="minor"/>
      </rPr>
      <t>3</t>
    </r>
    <r>
      <rPr>
        <sz val="9"/>
        <color rgb="FF00B0F0"/>
        <rFont val="Calibri"/>
        <family val="2"/>
        <charset val="204"/>
      </rPr>
      <t>-</t>
    </r>
    <r>
      <rPr>
        <sz val="9"/>
        <color rgb="FF00B0F0"/>
        <rFont val="Symbol"/>
        <family val="1"/>
        <charset val="2"/>
      </rPr>
      <t>Da3</t>
    </r>
    <r>
      <rPr>
        <sz val="9"/>
        <color rgb="FF00B0F0"/>
        <rFont val="Calibri"/>
        <family val="2"/>
        <charset val="204"/>
      </rPr>
      <t>-(</t>
    </r>
    <r>
      <rPr>
        <sz val="9"/>
        <color rgb="FF00B0F0"/>
        <rFont val="Symbol"/>
        <family val="1"/>
        <charset val="2"/>
      </rPr>
      <t>a</t>
    </r>
    <r>
      <rPr>
        <sz val="9"/>
        <color rgb="FF00B0F0"/>
        <rFont val="Calibri"/>
        <family val="2"/>
        <charset val="204"/>
      </rPr>
      <t>2-</t>
    </r>
    <r>
      <rPr>
        <sz val="9"/>
        <color rgb="FF00B0F0"/>
        <rFont val="Symbol"/>
        <family val="1"/>
        <charset val="2"/>
      </rPr>
      <t>Da2</t>
    </r>
    <r>
      <rPr>
        <sz val="9"/>
        <color rgb="FF00B0F0"/>
        <rFont val="Calibri"/>
        <family val="2"/>
        <charset val="204"/>
      </rPr>
      <t>)]</t>
    </r>
    <r>
      <rPr>
        <sz val="9"/>
        <color rgb="FF00B0F0"/>
        <rFont val="Calibri"/>
        <family val="2"/>
        <charset val="204"/>
        <scheme val="minor"/>
      </rPr>
      <t xml:space="preserve">= </t>
    </r>
  </si>
  <si>
    <r>
      <rPr>
        <sz val="9"/>
        <color rgb="FF00B0F0"/>
        <rFont val="Symbol"/>
        <family val="1"/>
        <charset val="2"/>
      </rPr>
      <t>a</t>
    </r>
    <r>
      <rPr>
        <sz val="9"/>
        <color rgb="FF00B0F0"/>
        <rFont val="Calibri"/>
        <family val="2"/>
        <charset val="204"/>
        <scheme val="minor"/>
      </rPr>
      <t>3</t>
    </r>
    <r>
      <rPr>
        <sz val="9"/>
        <color rgb="FF00B0F0"/>
        <rFont val="Calibri"/>
        <family val="2"/>
        <charset val="204"/>
      </rPr>
      <t xml:space="preserve">- </t>
    </r>
    <r>
      <rPr>
        <sz val="9"/>
        <color rgb="FF00B0F0"/>
        <rFont val="Symbol"/>
        <family val="1"/>
        <charset val="2"/>
      </rPr>
      <t>a</t>
    </r>
    <r>
      <rPr>
        <sz val="9"/>
        <color rgb="FF00B0F0"/>
        <rFont val="Calibri"/>
        <family val="2"/>
        <charset val="204"/>
      </rPr>
      <t>2</t>
    </r>
    <r>
      <rPr>
        <sz val="9"/>
        <color rgb="FF00B0F0"/>
        <rFont val="Calibri"/>
        <family val="2"/>
        <charset val="204"/>
        <scheme val="minor"/>
      </rPr>
      <t xml:space="preserve">= </t>
    </r>
  </si>
  <si>
    <r>
      <t>E</t>
    </r>
    <r>
      <rPr>
        <i/>
        <vertAlign val="subscript"/>
        <sz val="12"/>
        <color indexed="8"/>
        <rFont val="Calibri"/>
        <family val="2"/>
        <charset val="204"/>
        <scheme val="minor"/>
      </rPr>
      <t>V_theor</t>
    </r>
  </si>
  <si>
    <r>
      <t>E</t>
    </r>
    <r>
      <rPr>
        <i/>
        <vertAlign val="subscript"/>
        <sz val="12"/>
        <color indexed="8"/>
        <rFont val="Calibri"/>
        <family val="2"/>
        <charset val="204"/>
        <scheme val="minor"/>
      </rPr>
      <t>VI_theor</t>
    </r>
  </si>
  <si>
    <r>
      <t>E</t>
    </r>
    <r>
      <rPr>
        <i/>
        <vertAlign val="subscript"/>
        <sz val="12"/>
        <color indexed="8"/>
        <rFont val="Calibri"/>
        <family val="2"/>
        <charset val="204"/>
        <scheme val="minor"/>
      </rPr>
      <t>VII_theor</t>
    </r>
  </si>
  <si>
    <r>
      <t>E</t>
    </r>
    <r>
      <rPr>
        <i/>
        <vertAlign val="subscript"/>
        <sz val="12"/>
        <color indexed="8"/>
        <rFont val="Calibri"/>
        <family val="2"/>
        <charset val="204"/>
        <scheme val="minor"/>
      </rPr>
      <t>VIII_theor</t>
    </r>
  </si>
  <si>
    <r>
      <t>E</t>
    </r>
    <r>
      <rPr>
        <i/>
        <vertAlign val="subscript"/>
        <sz val="12"/>
        <color indexed="8"/>
        <rFont val="Calibri"/>
        <family val="2"/>
        <charset val="204"/>
        <scheme val="minor"/>
      </rPr>
      <t>V</t>
    </r>
  </si>
  <si>
    <r>
      <t>E</t>
    </r>
    <r>
      <rPr>
        <i/>
        <vertAlign val="subscript"/>
        <sz val="12"/>
        <color indexed="8"/>
        <rFont val="Calibri"/>
        <family val="2"/>
        <charset val="204"/>
        <scheme val="minor"/>
      </rPr>
      <t>VI</t>
    </r>
  </si>
  <si>
    <r>
      <t>E</t>
    </r>
    <r>
      <rPr>
        <i/>
        <vertAlign val="subscript"/>
        <sz val="12"/>
        <color indexed="8"/>
        <rFont val="Calibri"/>
        <family val="2"/>
        <charset val="204"/>
        <scheme val="minor"/>
      </rPr>
      <t>VII</t>
    </r>
  </si>
  <si>
    <r>
      <t>E</t>
    </r>
    <r>
      <rPr>
        <i/>
        <vertAlign val="subscript"/>
        <sz val="12"/>
        <color indexed="8"/>
        <rFont val="Calibri"/>
        <family val="2"/>
        <charset val="204"/>
        <scheme val="minor"/>
      </rPr>
      <t>VIII</t>
    </r>
  </si>
  <si>
    <r>
      <t>E</t>
    </r>
    <r>
      <rPr>
        <i/>
        <vertAlign val="subscript"/>
        <sz val="12"/>
        <color indexed="8"/>
        <rFont val="Calibri"/>
        <family val="2"/>
        <charset val="204"/>
        <scheme val="minor"/>
      </rPr>
      <t>III_theor</t>
    </r>
  </si>
  <si>
    <r>
      <t>E</t>
    </r>
    <r>
      <rPr>
        <i/>
        <vertAlign val="subscript"/>
        <sz val="12"/>
        <color indexed="8"/>
        <rFont val="Calibri"/>
        <family val="2"/>
        <charset val="204"/>
        <scheme val="minor"/>
      </rPr>
      <t>I_theor</t>
    </r>
  </si>
  <si>
    <r>
      <t>E</t>
    </r>
    <r>
      <rPr>
        <i/>
        <vertAlign val="subscript"/>
        <sz val="12"/>
        <color indexed="8"/>
        <rFont val="Calibri"/>
        <family val="2"/>
        <charset val="204"/>
        <scheme val="minor"/>
      </rPr>
      <t>II_theor</t>
    </r>
  </si>
  <si>
    <r>
      <t xml:space="preserve">f' </t>
    </r>
    <r>
      <rPr>
        <sz val="12"/>
        <color indexed="8"/>
        <rFont val="Calibri"/>
        <family val="2"/>
        <charset val="204"/>
        <scheme val="minor"/>
      </rPr>
      <t xml:space="preserve">= </t>
    </r>
  </si>
  <si>
    <t>mm</t>
  </si>
  <si>
    <t xml:space="preserve"> - order of focuses I, II, III, IV... by distance from the objective, taken from Zemax-file</t>
  </si>
  <si>
    <r>
      <t>Δ</t>
    </r>
    <r>
      <rPr>
        <sz val="12.65"/>
        <color theme="1"/>
        <rFont val="Calibri"/>
        <family val="2"/>
      </rPr>
      <t>f, mm</t>
    </r>
  </si>
  <si>
    <r>
      <t xml:space="preserve">A </t>
    </r>
    <r>
      <rPr>
        <sz val="12.65"/>
        <color theme="1"/>
        <rFont val="Calibri"/>
        <family val="2"/>
      </rPr>
      <t>=</t>
    </r>
  </si>
  <si>
    <r>
      <rPr>
        <sz val="9"/>
        <color theme="1"/>
        <rFont val="Calibri"/>
        <family val="2"/>
        <charset val="204"/>
      </rPr>
      <t>α</t>
    </r>
    <r>
      <rPr>
        <sz val="10.35"/>
        <color theme="1"/>
        <rFont val="Calibri"/>
        <family val="2"/>
      </rPr>
      <t xml:space="preserve"> - </t>
    </r>
    <r>
      <rPr>
        <sz val="9"/>
        <color theme="1"/>
        <rFont val="Calibri"/>
        <family val="2"/>
        <scheme val="minor"/>
      </rPr>
      <t>angle of the Plate:                                                       "2c" = 0° ;          "4" = 45° ;         "2d" = 90°</t>
    </r>
  </si>
  <si>
    <t>I</t>
  </si>
  <si>
    <t>II</t>
  </si>
  <si>
    <t>III</t>
  </si>
  <si>
    <t>IV</t>
  </si>
  <si>
    <t>V</t>
  </si>
  <si>
    <t>VI</t>
  </si>
  <si>
    <t>VII</t>
  </si>
  <si>
    <t>VIII</t>
  </si>
  <si>
    <t>foXXus_0-0.21</t>
  </si>
  <si>
    <t>Calculations of energy distribution between foci</t>
  </si>
  <si>
    <r>
      <t>Δα</t>
    </r>
    <r>
      <rPr>
        <vertAlign val="subscript"/>
        <sz val="13.8"/>
        <color indexed="8"/>
        <rFont val="Calibri"/>
        <family val="2"/>
        <charset val="204"/>
      </rPr>
      <t>1</t>
    </r>
    <r>
      <rPr>
        <sz val="13.8"/>
        <color indexed="8"/>
        <rFont val="Calibri"/>
        <family val="2"/>
        <charset val="204"/>
      </rPr>
      <t xml:space="preserve"> =</t>
    </r>
  </si>
  <si>
    <r>
      <t>Δα</t>
    </r>
    <r>
      <rPr>
        <vertAlign val="subscript"/>
        <sz val="13.8"/>
        <color indexed="8"/>
        <rFont val="Calibri"/>
        <family val="2"/>
        <charset val="204"/>
      </rPr>
      <t>2</t>
    </r>
    <r>
      <rPr>
        <sz val="13.8"/>
        <color indexed="8"/>
        <rFont val="Calibri"/>
        <family val="2"/>
        <charset val="204"/>
      </rPr>
      <t xml:space="preserve"> =</t>
    </r>
  </si>
  <si>
    <r>
      <t>Δα</t>
    </r>
    <r>
      <rPr>
        <vertAlign val="subscript"/>
        <sz val="13.8"/>
        <color indexed="8"/>
        <rFont val="Calibri"/>
        <family val="2"/>
        <charset val="204"/>
      </rPr>
      <t>3</t>
    </r>
    <r>
      <rPr>
        <sz val="13.8"/>
        <color indexed="8"/>
        <rFont val="Calibri"/>
        <family val="2"/>
        <charset val="204"/>
      </rPr>
      <t xml:space="preserve"> =</t>
    </r>
  </si>
  <si>
    <r>
      <t>α</t>
    </r>
    <r>
      <rPr>
        <vertAlign val="subscript"/>
        <sz val="13.8"/>
        <color indexed="8"/>
        <rFont val="Calibri"/>
        <family val="2"/>
        <charset val="204"/>
      </rPr>
      <t>1</t>
    </r>
    <r>
      <rPr>
        <sz val="13.8"/>
        <color indexed="8"/>
        <rFont val="Calibri"/>
        <family val="2"/>
        <charset val="204"/>
      </rPr>
      <t xml:space="preserve"> =</t>
    </r>
  </si>
  <si>
    <r>
      <t>α</t>
    </r>
    <r>
      <rPr>
        <vertAlign val="subscript"/>
        <sz val="13.8"/>
        <color indexed="8"/>
        <rFont val="Calibri"/>
        <family val="2"/>
        <charset val="204"/>
      </rPr>
      <t>2</t>
    </r>
    <r>
      <rPr>
        <sz val="13.8"/>
        <color indexed="8"/>
        <rFont val="Calibri"/>
        <family val="2"/>
        <charset val="204"/>
      </rPr>
      <t xml:space="preserve"> =</t>
    </r>
  </si>
  <si>
    <r>
      <t>α</t>
    </r>
    <r>
      <rPr>
        <vertAlign val="subscript"/>
        <sz val="13.8"/>
        <color indexed="8"/>
        <rFont val="Calibri"/>
        <family val="2"/>
        <charset val="204"/>
      </rPr>
      <t>3</t>
    </r>
    <r>
      <rPr>
        <sz val="13.8"/>
        <color indexed="8"/>
        <rFont val="Calibri"/>
        <family val="2"/>
        <charset val="204"/>
      </rPr>
      <t xml:space="preserve"> =</t>
    </r>
  </si>
  <si>
    <t>Focus</t>
  </si>
  <si>
    <t>Energy portion</t>
  </si>
  <si>
    <r>
      <t>Δ</t>
    </r>
    <r>
      <rPr>
        <sz val="11"/>
        <color theme="1"/>
        <rFont val="Calibri"/>
        <family val="2"/>
      </rPr>
      <t>f, mm</t>
    </r>
  </si>
  <si>
    <t>step between foci</t>
  </si>
  <si>
    <t>focal length of the focusing lens</t>
  </si>
  <si>
    <r>
      <rPr>
        <sz val="11"/>
        <color theme="0"/>
        <rFont val="Symbol"/>
        <family val="1"/>
        <charset val="2"/>
      </rPr>
      <t>S</t>
    </r>
    <r>
      <rPr>
        <sz val="11"/>
        <color theme="0"/>
        <rFont val="Calibri"/>
        <family val="2"/>
        <scheme val="minor"/>
      </rPr>
      <t xml:space="preserve"> =</t>
    </r>
  </si>
  <si>
    <t>Расчёты положения фокусов через оптические силы</t>
  </si>
  <si>
    <r>
      <t>ϕ</t>
    </r>
    <r>
      <rPr>
        <vertAlign val="subscript"/>
        <sz val="11"/>
        <color theme="1"/>
        <rFont val="Calibri"/>
        <family val="2"/>
        <charset val="204"/>
      </rPr>
      <t>1_O</t>
    </r>
  </si>
  <si>
    <r>
      <t>ϕ</t>
    </r>
    <r>
      <rPr>
        <vertAlign val="subscript"/>
        <sz val="11"/>
        <color theme="1"/>
        <rFont val="Calibri"/>
        <family val="2"/>
        <charset val="204"/>
      </rPr>
      <t>1_</t>
    </r>
    <r>
      <rPr>
        <vertAlign val="subscript"/>
        <sz val="14"/>
        <color theme="1"/>
        <rFont val="Calibri"/>
        <family val="2"/>
        <charset val="204"/>
      </rPr>
      <t>e</t>
    </r>
  </si>
  <si>
    <r>
      <t>ϕ</t>
    </r>
    <r>
      <rPr>
        <vertAlign val="subscript"/>
        <sz val="11"/>
        <color theme="1"/>
        <rFont val="Calibri"/>
        <family val="2"/>
        <charset val="204"/>
      </rPr>
      <t>2_O</t>
    </r>
  </si>
  <si>
    <r>
      <t>ϕ</t>
    </r>
    <r>
      <rPr>
        <vertAlign val="subscript"/>
        <sz val="11"/>
        <color theme="1"/>
        <rFont val="Calibri"/>
        <family val="2"/>
        <charset val="204"/>
      </rPr>
      <t>2_</t>
    </r>
    <r>
      <rPr>
        <vertAlign val="subscript"/>
        <sz val="14"/>
        <color theme="1"/>
        <rFont val="Calibri"/>
        <family val="2"/>
        <charset val="204"/>
      </rPr>
      <t>e</t>
    </r>
  </si>
  <si>
    <r>
      <t>ϕ</t>
    </r>
    <r>
      <rPr>
        <vertAlign val="subscript"/>
        <sz val="11"/>
        <color theme="1"/>
        <rFont val="Calibri"/>
        <family val="2"/>
        <charset val="204"/>
      </rPr>
      <t>3_O</t>
    </r>
  </si>
  <si>
    <r>
      <t>ϕ</t>
    </r>
    <r>
      <rPr>
        <vertAlign val="subscript"/>
        <sz val="11"/>
        <color theme="1"/>
        <rFont val="Calibri"/>
        <family val="2"/>
        <charset val="204"/>
      </rPr>
      <t>3_</t>
    </r>
    <r>
      <rPr>
        <vertAlign val="subscript"/>
        <sz val="14"/>
        <color theme="1"/>
        <rFont val="Calibri"/>
        <family val="2"/>
        <charset val="204"/>
      </rPr>
      <t>e</t>
    </r>
  </si>
  <si>
    <t>r</t>
  </si>
  <si>
    <r>
      <t>n</t>
    </r>
    <r>
      <rPr>
        <vertAlign val="subscript"/>
        <sz val="11"/>
        <color theme="1"/>
        <rFont val="Calibri"/>
        <family val="2"/>
        <charset val="204"/>
      </rPr>
      <t>O</t>
    </r>
    <r>
      <rPr>
        <sz val="11"/>
        <color theme="1"/>
        <rFont val="Calibri"/>
        <family val="2"/>
        <charset val="204"/>
      </rPr>
      <t xml:space="preserve"> =</t>
    </r>
  </si>
  <si>
    <r>
      <t>n</t>
    </r>
    <r>
      <rPr>
        <vertAlign val="subscript"/>
        <sz val="14"/>
        <color theme="1"/>
        <rFont val="Calibri"/>
        <family val="2"/>
        <charset val="204"/>
      </rPr>
      <t>e</t>
    </r>
    <r>
      <rPr>
        <sz val="11"/>
        <color theme="1"/>
        <rFont val="Calibri"/>
        <family val="2"/>
        <charset val="204"/>
      </rPr>
      <t xml:space="preserve"> =</t>
    </r>
  </si>
  <si>
    <r>
      <t>ϕ</t>
    </r>
    <r>
      <rPr>
        <vertAlign val="subscript"/>
        <sz val="11"/>
        <color theme="1"/>
        <rFont val="Calibri"/>
        <family val="2"/>
        <charset val="204"/>
      </rPr>
      <t>1_O</t>
    </r>
    <r>
      <rPr>
        <sz val="11"/>
        <color theme="1"/>
        <rFont val="Calibri"/>
        <family val="2"/>
        <charset val="204"/>
      </rPr>
      <t>+ϕ</t>
    </r>
    <r>
      <rPr>
        <vertAlign val="subscript"/>
        <sz val="11"/>
        <color theme="1"/>
        <rFont val="Calibri"/>
        <family val="2"/>
        <charset val="204"/>
      </rPr>
      <t>2_O</t>
    </r>
    <r>
      <rPr>
        <sz val="11"/>
        <color theme="1"/>
        <rFont val="Calibri"/>
        <family val="2"/>
        <charset val="204"/>
      </rPr>
      <t>+ϕ</t>
    </r>
    <r>
      <rPr>
        <vertAlign val="subscript"/>
        <sz val="11"/>
        <color theme="1"/>
        <rFont val="Calibri"/>
        <family val="2"/>
        <charset val="204"/>
      </rPr>
      <t>3_O</t>
    </r>
  </si>
  <si>
    <r>
      <t>ϕ</t>
    </r>
    <r>
      <rPr>
        <vertAlign val="subscript"/>
        <sz val="11"/>
        <color theme="1"/>
        <rFont val="Calibri"/>
        <family val="2"/>
        <charset val="204"/>
      </rPr>
      <t>1_O</t>
    </r>
    <r>
      <rPr>
        <sz val="11"/>
        <color theme="1"/>
        <rFont val="Calibri"/>
        <family val="2"/>
        <charset val="204"/>
      </rPr>
      <t>+ϕ</t>
    </r>
    <r>
      <rPr>
        <vertAlign val="subscript"/>
        <sz val="11"/>
        <color theme="1"/>
        <rFont val="Calibri"/>
        <family val="2"/>
        <charset val="204"/>
      </rPr>
      <t>2_e</t>
    </r>
    <r>
      <rPr>
        <sz val="11"/>
        <color theme="1"/>
        <rFont val="Calibri"/>
        <family val="2"/>
        <charset val="204"/>
      </rPr>
      <t>+ϕ</t>
    </r>
    <r>
      <rPr>
        <vertAlign val="subscript"/>
        <sz val="11"/>
        <color theme="1"/>
        <rFont val="Calibri"/>
        <family val="2"/>
        <charset val="204"/>
      </rPr>
      <t>3_O</t>
    </r>
  </si>
  <si>
    <r>
      <t>ϕ</t>
    </r>
    <r>
      <rPr>
        <vertAlign val="subscript"/>
        <sz val="11"/>
        <color theme="1"/>
        <rFont val="Calibri"/>
        <family val="2"/>
        <charset val="204"/>
      </rPr>
      <t>1_O</t>
    </r>
    <r>
      <rPr>
        <sz val="11"/>
        <color theme="1"/>
        <rFont val="Calibri"/>
        <family val="2"/>
        <charset val="204"/>
      </rPr>
      <t>+ϕ</t>
    </r>
    <r>
      <rPr>
        <vertAlign val="subscript"/>
        <sz val="11"/>
        <color theme="1"/>
        <rFont val="Calibri"/>
        <family val="2"/>
        <charset val="204"/>
      </rPr>
      <t>2_e</t>
    </r>
    <r>
      <rPr>
        <sz val="11"/>
        <color theme="1"/>
        <rFont val="Calibri"/>
        <family val="2"/>
        <charset val="204"/>
      </rPr>
      <t>+ϕ</t>
    </r>
    <r>
      <rPr>
        <vertAlign val="subscript"/>
        <sz val="11"/>
        <color theme="1"/>
        <rFont val="Calibri"/>
        <family val="2"/>
        <charset val="204"/>
      </rPr>
      <t>3_e</t>
    </r>
  </si>
  <si>
    <r>
      <t>ϕ</t>
    </r>
    <r>
      <rPr>
        <vertAlign val="subscript"/>
        <sz val="11"/>
        <color theme="1"/>
        <rFont val="Calibri"/>
        <family val="2"/>
        <charset val="204"/>
      </rPr>
      <t>1_O</t>
    </r>
    <r>
      <rPr>
        <sz val="11"/>
        <color theme="1"/>
        <rFont val="Calibri"/>
        <family val="2"/>
        <charset val="204"/>
      </rPr>
      <t>+ϕ</t>
    </r>
    <r>
      <rPr>
        <vertAlign val="subscript"/>
        <sz val="11"/>
        <color theme="1"/>
        <rFont val="Calibri"/>
        <family val="2"/>
        <charset val="204"/>
      </rPr>
      <t>2_O</t>
    </r>
    <r>
      <rPr>
        <sz val="11"/>
        <color theme="1"/>
        <rFont val="Calibri"/>
        <family val="2"/>
        <charset val="204"/>
      </rPr>
      <t>+ϕ</t>
    </r>
    <r>
      <rPr>
        <vertAlign val="subscript"/>
        <sz val="11"/>
        <color theme="1"/>
        <rFont val="Calibri"/>
        <family val="2"/>
        <charset val="204"/>
      </rPr>
      <t>3_e</t>
    </r>
  </si>
  <si>
    <r>
      <t>ϕ</t>
    </r>
    <r>
      <rPr>
        <vertAlign val="subscript"/>
        <sz val="11"/>
        <color theme="1"/>
        <rFont val="Calibri"/>
        <family val="2"/>
        <charset val="204"/>
      </rPr>
      <t>1_e</t>
    </r>
    <r>
      <rPr>
        <sz val="11"/>
        <color theme="1"/>
        <rFont val="Calibri"/>
        <family val="2"/>
        <charset val="204"/>
      </rPr>
      <t>+ϕ</t>
    </r>
    <r>
      <rPr>
        <vertAlign val="subscript"/>
        <sz val="11"/>
        <color theme="1"/>
        <rFont val="Calibri"/>
        <family val="2"/>
        <charset val="204"/>
      </rPr>
      <t>2_O</t>
    </r>
    <r>
      <rPr>
        <sz val="11"/>
        <color theme="1"/>
        <rFont val="Calibri"/>
        <family val="2"/>
        <charset val="204"/>
      </rPr>
      <t>+ϕ</t>
    </r>
    <r>
      <rPr>
        <vertAlign val="subscript"/>
        <sz val="11"/>
        <color theme="1"/>
        <rFont val="Calibri"/>
        <family val="2"/>
        <charset val="204"/>
      </rPr>
      <t>3_O</t>
    </r>
  </si>
  <si>
    <r>
      <t>ϕ</t>
    </r>
    <r>
      <rPr>
        <vertAlign val="subscript"/>
        <sz val="11"/>
        <color theme="1"/>
        <rFont val="Calibri"/>
        <family val="2"/>
        <charset val="204"/>
      </rPr>
      <t>1_e</t>
    </r>
    <r>
      <rPr>
        <sz val="11"/>
        <color theme="1"/>
        <rFont val="Calibri"/>
        <family val="2"/>
        <charset val="204"/>
      </rPr>
      <t>+ϕ</t>
    </r>
    <r>
      <rPr>
        <vertAlign val="subscript"/>
        <sz val="11"/>
        <color theme="1"/>
        <rFont val="Calibri"/>
        <family val="2"/>
        <charset val="204"/>
      </rPr>
      <t>2_O</t>
    </r>
    <r>
      <rPr>
        <sz val="11"/>
        <color theme="1"/>
        <rFont val="Calibri"/>
        <family val="2"/>
        <charset val="204"/>
      </rPr>
      <t>+ϕ</t>
    </r>
    <r>
      <rPr>
        <vertAlign val="subscript"/>
        <sz val="11"/>
        <color theme="1"/>
        <rFont val="Calibri"/>
        <family val="2"/>
        <charset val="204"/>
      </rPr>
      <t>3_e</t>
    </r>
  </si>
  <si>
    <r>
      <t>ϕ</t>
    </r>
    <r>
      <rPr>
        <vertAlign val="subscript"/>
        <sz val="11"/>
        <color theme="1"/>
        <rFont val="Calibri"/>
        <family val="2"/>
        <charset val="204"/>
      </rPr>
      <t>1_e</t>
    </r>
    <r>
      <rPr>
        <sz val="11"/>
        <color theme="1"/>
        <rFont val="Calibri"/>
        <family val="2"/>
        <charset val="204"/>
      </rPr>
      <t>+ϕ</t>
    </r>
    <r>
      <rPr>
        <vertAlign val="subscript"/>
        <sz val="11"/>
        <color theme="1"/>
        <rFont val="Calibri"/>
        <family val="2"/>
        <charset val="204"/>
      </rPr>
      <t>2_e</t>
    </r>
    <r>
      <rPr>
        <sz val="11"/>
        <color theme="1"/>
        <rFont val="Calibri"/>
        <family val="2"/>
        <charset val="204"/>
      </rPr>
      <t>+ϕ</t>
    </r>
    <r>
      <rPr>
        <vertAlign val="subscript"/>
        <sz val="11"/>
        <color theme="1"/>
        <rFont val="Calibri"/>
        <family val="2"/>
        <charset val="204"/>
      </rPr>
      <t>3_O</t>
    </r>
  </si>
  <si>
    <r>
      <t>ϕ</t>
    </r>
    <r>
      <rPr>
        <vertAlign val="subscript"/>
        <sz val="11"/>
        <color theme="1"/>
        <rFont val="Calibri"/>
        <family val="2"/>
        <charset val="204"/>
      </rPr>
      <t>1_e</t>
    </r>
    <r>
      <rPr>
        <sz val="11"/>
        <color theme="1"/>
        <rFont val="Calibri"/>
        <family val="2"/>
        <charset val="204"/>
      </rPr>
      <t>+ϕ</t>
    </r>
    <r>
      <rPr>
        <vertAlign val="subscript"/>
        <sz val="11"/>
        <color theme="1"/>
        <rFont val="Calibri"/>
        <family val="2"/>
        <charset val="204"/>
      </rPr>
      <t>2_e</t>
    </r>
    <r>
      <rPr>
        <sz val="11"/>
        <color theme="1"/>
        <rFont val="Calibri"/>
        <family val="2"/>
        <charset val="204"/>
      </rPr>
      <t>+ϕ</t>
    </r>
    <r>
      <rPr>
        <vertAlign val="subscript"/>
        <sz val="11"/>
        <color theme="1"/>
        <rFont val="Calibri"/>
        <family val="2"/>
        <charset val="204"/>
      </rPr>
      <t>3_e</t>
    </r>
  </si>
  <si>
    <t>f'</t>
  </si>
  <si>
    <t>z'</t>
  </si>
  <si>
    <t>0/0/0</t>
  </si>
  <si>
    <r>
      <t>ψ / α</t>
    </r>
    <r>
      <rPr>
        <vertAlign val="subscript"/>
        <sz val="11"/>
        <color theme="1"/>
        <rFont val="Calibri"/>
        <family val="2"/>
        <charset val="204"/>
      </rPr>
      <t xml:space="preserve">1 </t>
    </r>
    <r>
      <rPr>
        <sz val="11"/>
        <color theme="1"/>
        <rFont val="Calibri"/>
        <family val="2"/>
        <charset val="204"/>
      </rPr>
      <t>/ α</t>
    </r>
    <r>
      <rPr>
        <vertAlign val="subscript"/>
        <sz val="11"/>
        <color theme="1"/>
        <rFont val="Calibri"/>
        <family val="2"/>
        <charset val="204"/>
      </rPr>
      <t>2</t>
    </r>
  </si>
  <si>
    <t>OK</t>
  </si>
  <si>
    <t>90/0/0</t>
  </si>
  <si>
    <t>45/0/0</t>
  </si>
  <si>
    <t>0/45/0</t>
  </si>
  <si>
    <t>90/45/0</t>
  </si>
  <si>
    <t>0/0/45</t>
  </si>
  <si>
    <t>90/0/45</t>
  </si>
  <si>
    <t>II-V-VI-VIII</t>
  </si>
  <si>
    <t>I-III-IV-VII</t>
  </si>
  <si>
    <t>III-IV-V-VI</t>
  </si>
  <si>
    <t>0/45/45</t>
  </si>
  <si>
    <t>90/45/45</t>
  </si>
  <si>
    <t>I-IV-V-VIII</t>
  </si>
  <si>
    <t>45/45/45</t>
  </si>
  <si>
    <t xml:space="preserve"> -45/45/45</t>
  </si>
  <si>
    <t>45/0/45</t>
  </si>
  <si>
    <r>
      <t xml:space="preserve">Input polarization plane                                                    </t>
    </r>
    <r>
      <rPr>
        <i/>
        <sz val="10"/>
        <color rgb="FF0000FF"/>
        <rFont val="Calibri"/>
        <family val="2"/>
        <charset val="204"/>
        <scheme val="minor"/>
      </rPr>
      <t>0° = "</t>
    </r>
    <r>
      <rPr>
        <sz val="10"/>
        <color rgb="FF0000FF"/>
        <rFont val="Calibri"/>
        <family val="2"/>
        <charset val="204"/>
        <scheme val="minor"/>
      </rPr>
      <t>2c</t>
    </r>
    <r>
      <rPr>
        <i/>
        <sz val="10"/>
        <color rgb="FF0000FF"/>
        <rFont val="Calibri"/>
        <family val="2"/>
        <charset val="204"/>
        <scheme val="minor"/>
      </rPr>
      <t>";       45° = "</t>
    </r>
    <r>
      <rPr>
        <sz val="10"/>
        <color rgb="FF0000FF"/>
        <rFont val="Calibri"/>
        <family val="2"/>
        <charset val="204"/>
        <scheme val="minor"/>
      </rPr>
      <t>4</t>
    </r>
    <r>
      <rPr>
        <i/>
        <sz val="10"/>
        <color rgb="FF0000FF"/>
        <rFont val="Calibri"/>
        <family val="2"/>
        <charset val="204"/>
        <scheme val="minor"/>
      </rPr>
      <t>";      90° = "</t>
    </r>
    <r>
      <rPr>
        <sz val="10"/>
        <color rgb="FF0000FF"/>
        <rFont val="Calibri"/>
        <family val="2"/>
        <charset val="204"/>
        <scheme val="minor"/>
      </rPr>
      <t>2d</t>
    </r>
    <r>
      <rPr>
        <i/>
        <sz val="10"/>
        <color rgb="FF0000FF"/>
        <rFont val="Calibri"/>
        <family val="2"/>
        <charset val="204"/>
        <scheme val="minor"/>
      </rPr>
      <t>"</t>
    </r>
  </si>
  <si>
    <r>
      <t xml:space="preserve">Ring "Plate_1":                                                                        </t>
    </r>
    <r>
      <rPr>
        <i/>
        <sz val="10"/>
        <color rgb="FF0000FF"/>
        <rFont val="Calibri"/>
        <family val="2"/>
        <charset val="204"/>
        <scheme val="minor"/>
      </rPr>
      <t>0° = "</t>
    </r>
    <r>
      <rPr>
        <sz val="10"/>
        <color rgb="FF0000FF"/>
        <rFont val="Calibri"/>
        <family val="2"/>
        <charset val="204"/>
        <scheme val="minor"/>
      </rPr>
      <t>2c</t>
    </r>
    <r>
      <rPr>
        <i/>
        <sz val="10"/>
        <color rgb="FF0000FF"/>
        <rFont val="Calibri"/>
        <family val="2"/>
        <charset val="204"/>
        <scheme val="minor"/>
      </rPr>
      <t>";       45° = "</t>
    </r>
    <r>
      <rPr>
        <sz val="10"/>
        <color rgb="FF0000FF"/>
        <rFont val="Calibri"/>
        <family val="2"/>
        <charset val="204"/>
        <scheme val="minor"/>
      </rPr>
      <t>4</t>
    </r>
    <r>
      <rPr>
        <i/>
        <sz val="10"/>
        <color rgb="FF0000FF"/>
        <rFont val="Calibri"/>
        <family val="2"/>
        <charset val="204"/>
        <scheme val="minor"/>
      </rPr>
      <t>";       90° = "</t>
    </r>
    <r>
      <rPr>
        <sz val="10"/>
        <color rgb="FF0000FF"/>
        <rFont val="Calibri"/>
        <family val="2"/>
        <charset val="204"/>
        <scheme val="minor"/>
      </rPr>
      <t>2d</t>
    </r>
    <r>
      <rPr>
        <i/>
        <sz val="10"/>
        <color rgb="FF0000FF"/>
        <rFont val="Calibri"/>
        <family val="2"/>
        <charset val="204"/>
        <scheme val="minor"/>
      </rPr>
      <t>"</t>
    </r>
  </si>
  <si>
    <r>
      <t xml:space="preserve">Ring "Plate_2":                                                                        </t>
    </r>
    <r>
      <rPr>
        <i/>
        <sz val="10"/>
        <color rgb="FF0000FF"/>
        <rFont val="Calibri"/>
        <family val="2"/>
        <charset val="204"/>
        <scheme val="minor"/>
      </rPr>
      <t>0° = "</t>
    </r>
    <r>
      <rPr>
        <sz val="10"/>
        <color rgb="FF0000FF"/>
        <rFont val="Calibri"/>
        <family val="2"/>
        <charset val="204"/>
        <scheme val="minor"/>
      </rPr>
      <t>2c</t>
    </r>
    <r>
      <rPr>
        <i/>
        <sz val="10"/>
        <color rgb="FF0000FF"/>
        <rFont val="Calibri"/>
        <family val="2"/>
        <charset val="204"/>
        <scheme val="minor"/>
      </rPr>
      <t>";       45° = "</t>
    </r>
    <r>
      <rPr>
        <sz val="10"/>
        <color rgb="FF0000FF"/>
        <rFont val="Calibri"/>
        <family val="2"/>
        <charset val="204"/>
        <scheme val="minor"/>
      </rPr>
      <t>4</t>
    </r>
    <r>
      <rPr>
        <i/>
        <sz val="10"/>
        <color rgb="FF0000FF"/>
        <rFont val="Calibri"/>
        <family val="2"/>
        <charset val="204"/>
        <scheme val="minor"/>
      </rPr>
      <t>";       90° = "</t>
    </r>
    <r>
      <rPr>
        <sz val="10"/>
        <color rgb="FF0000FF"/>
        <rFont val="Calibri"/>
        <family val="2"/>
        <charset val="204"/>
        <scheme val="minor"/>
      </rPr>
      <t>2d</t>
    </r>
    <r>
      <rPr>
        <i/>
        <sz val="10"/>
        <color rgb="FF0000FF"/>
        <rFont val="Calibri"/>
        <family val="2"/>
        <charset val="204"/>
        <scheme val="minor"/>
      </rPr>
      <t>"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</si>
</sst>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0.000000"/>
    <numFmt numFmtId="165" formatCode="0.0000"/>
    <numFmt numFmtId="166" formatCode="0.000"/>
    <numFmt numFmtId="167" formatCode="0.000E+00"/>
    <numFmt numFmtId="168" formatCode="0.000000E+00"/>
    <numFmt numFmtId="169" formatCode="0.0"/>
    <numFmt numFmtId="170" formatCode="0.00000"/>
  </numFmts>
  <fonts count="4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4"/>
      <color indexed="8"/>
      <name val="Symbol"/>
      <family val="1"/>
      <charset val="2"/>
    </font>
    <font>
      <sz val="8"/>
      <color indexed="8"/>
      <name val="Calibri"/>
      <family val="2"/>
      <charset val="204"/>
    </font>
    <font>
      <sz val="11"/>
      <color theme="1"/>
      <name val="Symbol"/>
      <family val="1"/>
      <charset val="2"/>
    </font>
    <font>
      <sz val="14"/>
      <color indexed="8"/>
      <name val="Calibri"/>
      <family val="2"/>
      <charset val="204"/>
    </font>
    <font>
      <sz val="11"/>
      <color indexed="8"/>
      <name val="Calibri"/>
      <family val="2"/>
      <charset val="204"/>
      <scheme val="minor"/>
    </font>
    <font>
      <sz val="14"/>
      <color indexed="8"/>
      <name val="Calibri"/>
      <family val="2"/>
    </font>
    <font>
      <sz val="10"/>
      <name val="Tahoma"/>
      <family val="2"/>
      <charset val="204"/>
    </font>
    <font>
      <sz val="10"/>
      <color theme="1"/>
      <name val="Calibri"/>
      <family val="2"/>
      <scheme val="minor"/>
    </font>
    <font>
      <sz val="9"/>
      <name val="Calibri"/>
      <family val="2"/>
      <scheme val="minor"/>
    </font>
    <font>
      <sz val="10"/>
      <color indexed="8"/>
      <name val="Calibri"/>
      <family val="2"/>
      <charset val="204"/>
      <scheme val="minor"/>
    </font>
    <font>
      <sz val="12"/>
      <color indexed="8"/>
      <name val="Calibri"/>
      <family val="2"/>
      <charset val="204"/>
    </font>
    <font>
      <sz val="12"/>
      <color indexed="8"/>
      <name val="Symbol"/>
      <family val="1"/>
      <charset val="2"/>
    </font>
    <font>
      <sz val="12"/>
      <color indexed="8"/>
      <name val="Calibri"/>
      <family val="2"/>
      <charset val="204"/>
      <scheme val="minor"/>
    </font>
    <font>
      <i/>
      <sz val="12"/>
      <color indexed="8"/>
      <name val="Calibri"/>
      <family val="2"/>
      <charset val="204"/>
      <scheme val="minor"/>
    </font>
    <font>
      <i/>
      <vertAlign val="subscript"/>
      <sz val="12"/>
      <color indexed="8"/>
      <name val="Calibri"/>
      <family val="2"/>
      <charset val="204"/>
      <scheme val="minor"/>
    </font>
    <font>
      <sz val="9"/>
      <color rgb="FF00B0F0"/>
      <name val="Calibri"/>
      <family val="2"/>
      <scheme val="minor"/>
    </font>
    <font>
      <sz val="9"/>
      <color rgb="FF00B0F0"/>
      <name val="Calibri"/>
      <family val="2"/>
      <charset val="204"/>
    </font>
    <font>
      <sz val="9"/>
      <color rgb="FF00B0F0"/>
      <name val="Symbol"/>
      <family val="1"/>
      <charset val="2"/>
    </font>
    <font>
      <sz val="9"/>
      <color rgb="FF00B0F0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sz val="12.65"/>
      <color theme="1"/>
      <name val="Calibri"/>
      <family val="2"/>
    </font>
    <font>
      <sz val="9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</font>
    <font>
      <sz val="10.35"/>
      <color theme="1"/>
      <name val="Calibri"/>
      <family val="2"/>
    </font>
    <font>
      <sz val="9"/>
      <color theme="1"/>
      <name val="Calibri"/>
      <family val="2"/>
      <scheme val="minor"/>
    </font>
    <font>
      <vertAlign val="subscript"/>
      <sz val="13.8"/>
      <color indexed="8"/>
      <name val="Calibri"/>
      <family val="2"/>
      <charset val="204"/>
    </font>
    <font>
      <sz val="13.8"/>
      <color indexed="8"/>
      <name val="Calibri"/>
      <family val="2"/>
      <charset val="204"/>
    </font>
    <font>
      <i/>
      <sz val="11"/>
      <color indexed="8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theme="1"/>
      <name val="Calibri"/>
      <family val="2"/>
    </font>
    <font>
      <sz val="11"/>
      <name val="Calibri"/>
      <family val="2"/>
      <scheme val="minor"/>
    </font>
    <font>
      <sz val="7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0"/>
      <name val="Symbol"/>
      <family val="1"/>
      <charset val="2"/>
    </font>
    <font>
      <sz val="9"/>
      <color theme="0"/>
      <name val="Calibri"/>
      <family val="2"/>
      <scheme val="minor"/>
    </font>
    <font>
      <vertAlign val="subscript"/>
      <sz val="11"/>
      <color theme="1"/>
      <name val="Calibri"/>
      <family val="2"/>
      <charset val="204"/>
    </font>
    <font>
      <vertAlign val="subscript"/>
      <sz val="14"/>
      <color theme="1"/>
      <name val="Calibri"/>
      <family val="2"/>
      <charset val="204"/>
    </font>
    <font>
      <sz val="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11"/>
      <color rgb="FF0000FF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i/>
      <sz val="10"/>
      <color rgb="FF0000FF"/>
      <name val="Calibri"/>
      <family val="2"/>
      <charset val="204"/>
      <scheme val="minor"/>
    </font>
    <font>
      <sz val="11"/>
      <color rgb="FF0000FF"/>
      <name val="Calibri"/>
      <family val="2"/>
      <charset val="204"/>
      <scheme val="minor"/>
    </font>
    <font>
      <b/>
      <sz val="16"/>
      <name val="Calibri"/>
      <family val="2"/>
      <charset val="204"/>
    </font>
    <font>
      <i/>
      <sz val="11"/>
      <color theme="1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12">
    <xf numFmtId="0" fontId="0" fillId="0" borderId="0" xfId="0"/>
    <xf numFmtId="0" fontId="2" fillId="0" borderId="0" xfId="0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5" fillId="0" borderId="0" xfId="0" applyFont="1" applyFill="1" applyAlignment="1">
      <alignment horizontal="right" vertical="center"/>
    </xf>
    <xf numFmtId="165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 vertical="center"/>
    </xf>
    <xf numFmtId="0" fontId="0" fillId="0" borderId="0" xfId="0" applyAlignment="1">
      <alignment horizontal="right"/>
    </xf>
    <xf numFmtId="0" fontId="0" fillId="0" borderId="0" xfId="0" applyAlignment="1">
      <alignment horizontal="left" vertical="center"/>
    </xf>
    <xf numFmtId="0" fontId="6" fillId="0" borderId="0" xfId="0" applyFont="1" applyFill="1" applyAlignment="1">
      <alignment horizontal="left" vertical="center"/>
    </xf>
    <xf numFmtId="0" fontId="0" fillId="0" borderId="0" xfId="0" applyBorder="1" applyAlignment="1">
      <alignment horizontal="center"/>
    </xf>
    <xf numFmtId="0" fontId="0" fillId="0" borderId="0" xfId="0" applyFill="1"/>
    <xf numFmtId="0" fontId="7" fillId="0" borderId="0" xfId="0" applyFont="1" applyFill="1"/>
    <xf numFmtId="165" fontId="8" fillId="0" borderId="0" xfId="0" applyNumberFormat="1" applyFont="1" applyFill="1" applyAlignment="1">
      <alignment horizontal="center" vertical="center"/>
    </xf>
    <xf numFmtId="0" fontId="0" fillId="0" borderId="0" xfId="0" applyBorder="1"/>
    <xf numFmtId="2" fontId="0" fillId="0" borderId="0" xfId="0" applyNumberFormat="1" applyAlignment="1">
      <alignment horizontal="center"/>
    </xf>
    <xf numFmtId="0" fontId="9" fillId="0" borderId="0" xfId="0" applyFont="1"/>
    <xf numFmtId="165" fontId="9" fillId="0" borderId="0" xfId="0" applyNumberFormat="1" applyFont="1"/>
    <xf numFmtId="0" fontId="11" fillId="0" borderId="0" xfId="0" applyFont="1" applyFill="1" applyAlignment="1">
      <alignment horizontal="left" vertical="center"/>
    </xf>
    <xf numFmtId="0" fontId="12" fillId="0" borderId="0" xfId="0" applyFont="1" applyFill="1" applyAlignment="1">
      <alignment horizontal="right" vertical="center"/>
    </xf>
    <xf numFmtId="166" fontId="0" fillId="0" borderId="0" xfId="0" applyNumberFormat="1" applyAlignment="1">
      <alignment horizontal="center"/>
    </xf>
    <xf numFmtId="0" fontId="0" fillId="0" borderId="0" xfId="0" applyAlignment="1">
      <alignment horizontal="right" vertical="center"/>
    </xf>
    <xf numFmtId="1" fontId="0" fillId="0" borderId="0" xfId="0" applyNumberFormat="1" applyAlignment="1">
      <alignment horizontal="right" vertical="center"/>
    </xf>
    <xf numFmtId="0" fontId="15" fillId="0" borderId="0" xfId="0" applyFont="1" applyFill="1" applyAlignment="1">
      <alignment horizontal="right" vertical="center"/>
    </xf>
    <xf numFmtId="0" fontId="17" fillId="0" borderId="0" xfId="0" applyFont="1"/>
    <xf numFmtId="0" fontId="18" fillId="0" borderId="0" xfId="0" applyFont="1" applyFill="1" applyAlignment="1">
      <alignment horizontal="right" vertical="center"/>
    </xf>
    <xf numFmtId="0" fontId="17" fillId="0" borderId="0" xfId="0" applyFont="1" applyAlignment="1">
      <alignment vertical="center"/>
    </xf>
    <xf numFmtId="0" fontId="15" fillId="0" borderId="0" xfId="0" applyFont="1" applyFill="1" applyBorder="1" applyAlignment="1">
      <alignment horizontal="right" vertical="center"/>
    </xf>
    <xf numFmtId="166" fontId="0" fillId="0" borderId="0" xfId="0" applyNumberFormat="1" applyBorder="1" applyAlignment="1">
      <alignment horizontal="center"/>
    </xf>
    <xf numFmtId="166" fontId="17" fillId="0" borderId="0" xfId="0" applyNumberFormat="1" applyFont="1" applyAlignment="1">
      <alignment horizontal="center" vertical="center"/>
    </xf>
    <xf numFmtId="0" fontId="15" fillId="0" borderId="1" xfId="0" applyFont="1" applyFill="1" applyBorder="1" applyAlignment="1">
      <alignment horizontal="right" vertical="center"/>
    </xf>
    <xf numFmtId="166" fontId="0" fillId="0" borderId="1" xfId="0" applyNumberFormat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0" fontId="0" fillId="0" borderId="1" xfId="0" applyBorder="1"/>
    <xf numFmtId="0" fontId="21" fillId="0" borderId="0" xfId="0" applyFont="1" applyAlignment="1">
      <alignment horizontal="center"/>
    </xf>
    <xf numFmtId="0" fontId="21" fillId="0" borderId="0" xfId="0" applyFont="1" applyAlignment="1">
      <alignment horizontal="right"/>
    </xf>
    <xf numFmtId="0" fontId="9" fillId="0" borderId="0" xfId="0" applyFont="1" applyBorder="1"/>
    <xf numFmtId="0" fontId="12" fillId="0" borderId="0" xfId="0" applyFont="1" applyFill="1" applyAlignment="1">
      <alignment horizontal="left" vertical="center"/>
    </xf>
    <xf numFmtId="0" fontId="0" fillId="0" borderId="0" xfId="0" applyFont="1" applyAlignment="1">
      <alignment horizontal="center"/>
    </xf>
    <xf numFmtId="0" fontId="29" fillId="0" borderId="0" xfId="0" applyFont="1" applyFill="1" applyAlignment="1">
      <alignment horizontal="center" vertical="center"/>
    </xf>
    <xf numFmtId="0" fontId="0" fillId="0" borderId="0" xfId="0" applyFont="1" applyBorder="1" applyAlignment="1">
      <alignment horizontal="center"/>
    </xf>
    <xf numFmtId="165" fontId="0" fillId="0" borderId="0" xfId="0" applyNumberFormat="1" applyFont="1" applyAlignment="1">
      <alignment horizontal="center"/>
    </xf>
    <xf numFmtId="0" fontId="0" fillId="0" borderId="0" xfId="0" applyFont="1" applyAlignment="1">
      <alignment horizontal="center" vertical="center"/>
    </xf>
    <xf numFmtId="166" fontId="0" fillId="0" borderId="0" xfId="0" applyNumberFormat="1"/>
    <xf numFmtId="0" fontId="30" fillId="0" borderId="0" xfId="0" applyFont="1" applyFill="1" applyAlignment="1">
      <alignment horizontal="left" vertical="center"/>
    </xf>
    <xf numFmtId="2" fontId="0" fillId="0" borderId="0" xfId="0" applyNumberFormat="1" applyBorder="1" applyAlignment="1">
      <alignment horizontal="center"/>
    </xf>
    <xf numFmtId="0" fontId="0" fillId="0" borderId="0" xfId="0" applyAlignment="1">
      <alignment horizontal="left" indent="1"/>
    </xf>
    <xf numFmtId="0" fontId="1" fillId="0" borderId="0" xfId="0" applyFont="1" applyAlignment="1">
      <alignment horizontal="left" vertical="center" indent="1"/>
    </xf>
    <xf numFmtId="0" fontId="1" fillId="0" borderId="0" xfId="0" applyFont="1" applyAlignment="1">
      <alignment horizontal="left" indent="1"/>
    </xf>
    <xf numFmtId="0" fontId="0" fillId="0" borderId="0" xfId="0" applyAlignment="1">
      <alignment horizontal="left" wrapText="1" indent="1"/>
    </xf>
    <xf numFmtId="164" fontId="33" fillId="0" borderId="0" xfId="0" applyNumberFormat="1" applyFont="1" applyAlignment="1">
      <alignment vertical="center"/>
    </xf>
    <xf numFmtId="0" fontId="34" fillId="0" borderId="0" xfId="0" applyFont="1" applyAlignment="1">
      <alignment horizontal="right"/>
    </xf>
    <xf numFmtId="166" fontId="34" fillId="0" borderId="0" xfId="0" applyNumberFormat="1" applyFont="1" applyAlignment="1">
      <alignment horizontal="center"/>
    </xf>
    <xf numFmtId="166" fontId="36" fillId="0" borderId="0" xfId="0" applyNumberFormat="1" applyFont="1" applyAlignment="1">
      <alignment horizontal="center" vertical="center"/>
    </xf>
    <xf numFmtId="0" fontId="34" fillId="0" borderId="0" xfId="0" applyFont="1"/>
    <xf numFmtId="0" fontId="34" fillId="0" borderId="0" xfId="0" applyFont="1" applyAlignment="1">
      <alignment horizontal="center"/>
    </xf>
    <xf numFmtId="0" fontId="6" fillId="0" borderId="4" xfId="0" applyFont="1" applyFill="1" applyBorder="1" applyAlignment="1">
      <alignment horizontal="center" vertical="center" wrapText="1"/>
    </xf>
    <xf numFmtId="0" fontId="30" fillId="0" borderId="5" xfId="0" applyFont="1" applyFill="1" applyBorder="1" applyAlignment="1">
      <alignment horizontal="center" vertical="center"/>
    </xf>
    <xf numFmtId="0" fontId="21" fillId="0" borderId="6" xfId="0" applyFont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 vertical="center"/>
    </xf>
    <xf numFmtId="0" fontId="12" fillId="0" borderId="9" xfId="0" applyFont="1" applyFill="1" applyBorder="1" applyAlignment="1">
      <alignment horizontal="right" vertical="center"/>
    </xf>
    <xf numFmtId="0" fontId="0" fillId="0" borderId="2" xfId="0" applyBorder="1" applyAlignment="1">
      <alignment horizontal="left" vertical="center"/>
    </xf>
    <xf numFmtId="0" fontId="12" fillId="0" borderId="5" xfId="0" applyFont="1" applyFill="1" applyBorder="1" applyAlignment="1">
      <alignment horizontal="right" vertical="center"/>
    </xf>
    <xf numFmtId="0" fontId="0" fillId="0" borderId="6" xfId="0" applyBorder="1" applyAlignment="1">
      <alignment horizontal="left" vertical="center"/>
    </xf>
    <xf numFmtId="0" fontId="21" fillId="0" borderId="0" xfId="0" applyFont="1"/>
    <xf numFmtId="0" fontId="26" fillId="0" borderId="0" xfId="0" applyFont="1" applyAlignment="1">
      <alignment horizontal="center"/>
    </xf>
    <xf numFmtId="0" fontId="39" fillId="0" borderId="0" xfId="0" applyFont="1" applyAlignment="1">
      <alignment horizontal="left"/>
    </xf>
    <xf numFmtId="0" fontId="0" fillId="2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4" borderId="0" xfId="0" applyFill="1" applyAlignment="1">
      <alignment horizontal="center"/>
    </xf>
    <xf numFmtId="0" fontId="0" fillId="0" borderId="0" xfId="0" applyFill="1" applyAlignment="1">
      <alignment horizontal="center"/>
    </xf>
    <xf numFmtId="0" fontId="40" fillId="0" borderId="0" xfId="0" applyFont="1" applyFill="1"/>
    <xf numFmtId="0" fontId="40" fillId="0" borderId="0" xfId="0" applyFont="1" applyFill="1" applyAlignment="1">
      <alignment horizontal="center"/>
    </xf>
    <xf numFmtId="0" fontId="41" fillId="0" borderId="0" xfId="0" applyFont="1" applyFill="1" applyAlignment="1">
      <alignment horizontal="center"/>
    </xf>
    <xf numFmtId="0" fontId="42" fillId="0" borderId="4" xfId="0" applyFont="1" applyBorder="1" applyAlignment="1">
      <alignment horizontal="right" vertical="center"/>
    </xf>
    <xf numFmtId="1" fontId="42" fillId="0" borderId="2" xfId="0" applyNumberFormat="1" applyFont="1" applyBorder="1" applyAlignment="1">
      <alignment horizontal="right" vertical="center"/>
    </xf>
    <xf numFmtId="0" fontId="46" fillId="0" borderId="0" xfId="0" applyFont="1" applyFill="1" applyAlignment="1">
      <alignment horizontal="left" vertical="center"/>
    </xf>
    <xf numFmtId="166" fontId="0" fillId="0" borderId="0" xfId="0" applyNumberFormat="1" applyAlignment="1" applyProtection="1">
      <alignment horizontal="center"/>
      <protection hidden="1"/>
    </xf>
    <xf numFmtId="166" fontId="0" fillId="0" borderId="0" xfId="0" applyNumberFormat="1" applyBorder="1" applyAlignment="1" applyProtection="1">
      <alignment horizontal="center"/>
      <protection hidden="1"/>
    </xf>
    <xf numFmtId="166" fontId="0" fillId="0" borderId="1" xfId="0" applyNumberFormat="1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166" fontId="17" fillId="0" borderId="0" xfId="0" applyNumberFormat="1" applyFont="1" applyAlignment="1" applyProtection="1">
      <alignment horizontal="center" vertical="center"/>
      <protection hidden="1"/>
    </xf>
    <xf numFmtId="164" fontId="17" fillId="0" borderId="0" xfId="0" applyNumberFormat="1" applyFont="1" applyAlignment="1" applyProtection="1">
      <alignment vertical="center"/>
      <protection hidden="1"/>
    </xf>
    <xf numFmtId="0" fontId="0" fillId="0" borderId="0" xfId="0" applyProtection="1">
      <protection hidden="1"/>
    </xf>
    <xf numFmtId="166" fontId="0" fillId="0" borderId="0" xfId="0" applyNumberFormat="1" applyProtection="1">
      <protection hidden="1"/>
    </xf>
    <xf numFmtId="0" fontId="0" fillId="0" borderId="0" xfId="0" applyAlignment="1" applyProtection="1">
      <alignment horizontal="right" vertical="center"/>
      <protection hidden="1"/>
    </xf>
    <xf numFmtId="1" fontId="0" fillId="0" borderId="0" xfId="0" applyNumberFormat="1" applyAlignment="1" applyProtection="1">
      <alignment horizontal="right" vertical="center"/>
      <protection hidden="1"/>
    </xf>
    <xf numFmtId="167" fontId="26" fillId="0" borderId="0" xfId="0" applyNumberFormat="1" applyFont="1" applyAlignment="1" applyProtection="1">
      <alignment horizontal="center"/>
      <protection hidden="1"/>
    </xf>
    <xf numFmtId="169" fontId="26" fillId="0" borderId="0" xfId="0" applyNumberFormat="1" applyFont="1" applyAlignment="1" applyProtection="1">
      <alignment horizontal="center"/>
      <protection hidden="1"/>
    </xf>
    <xf numFmtId="168" fontId="39" fillId="0" borderId="0" xfId="0" applyNumberFormat="1" applyFont="1" applyAlignment="1" applyProtection="1">
      <alignment horizontal="center"/>
      <protection hidden="1"/>
    </xf>
    <xf numFmtId="170" fontId="26" fillId="0" borderId="0" xfId="0" applyNumberFormat="1" applyFont="1" applyAlignment="1" applyProtection="1">
      <alignment horizontal="center"/>
      <protection hidden="1"/>
    </xf>
    <xf numFmtId="165" fontId="26" fillId="0" borderId="0" xfId="0" applyNumberFormat="1" applyFont="1" applyAlignment="1" applyProtection="1">
      <alignment horizontal="center"/>
      <protection hidden="1"/>
    </xf>
    <xf numFmtId="165" fontId="39" fillId="0" borderId="0" xfId="0" applyNumberFormat="1" applyFont="1" applyAlignment="1" applyProtection="1">
      <alignment horizontal="center"/>
      <protection hidden="1"/>
    </xf>
    <xf numFmtId="166" fontId="0" fillId="0" borderId="8" xfId="0" applyNumberFormat="1" applyBorder="1" applyAlignment="1" applyProtection="1">
      <alignment horizontal="center"/>
      <protection hidden="1"/>
    </xf>
    <xf numFmtId="166" fontId="0" fillId="0" borderId="2" xfId="0" applyNumberFormat="1" applyBorder="1" applyAlignment="1" applyProtection="1">
      <alignment horizontal="center"/>
      <protection hidden="1"/>
    </xf>
    <xf numFmtId="166" fontId="0" fillId="0" borderId="10" xfId="0" applyNumberFormat="1" applyBorder="1" applyAlignment="1" applyProtection="1">
      <alignment horizontal="center"/>
      <protection hidden="1"/>
    </xf>
    <xf numFmtId="0" fontId="6" fillId="0" borderId="11" xfId="0" applyFont="1" applyFill="1" applyBorder="1" applyAlignment="1">
      <alignment horizontal="center" vertical="center"/>
    </xf>
    <xf numFmtId="166" fontId="0" fillId="0" borderId="12" xfId="0" applyNumberFormat="1" applyBorder="1" applyAlignment="1" applyProtection="1">
      <alignment horizontal="center"/>
      <protection hidden="1"/>
    </xf>
    <xf numFmtId="166" fontId="0" fillId="0" borderId="13" xfId="0" applyNumberFormat="1" applyBorder="1" applyAlignment="1" applyProtection="1">
      <alignment horizontal="center"/>
      <protection hidden="1"/>
    </xf>
    <xf numFmtId="0" fontId="42" fillId="0" borderId="3" xfId="0" applyFont="1" applyBorder="1" applyAlignment="1">
      <alignment horizontal="center"/>
    </xf>
    <xf numFmtId="0" fontId="47" fillId="0" borderId="0" xfId="0" applyFont="1"/>
    <xf numFmtId="0" fontId="10" fillId="0" borderId="0" xfId="0" applyFont="1" applyBorder="1" applyAlignment="1">
      <alignment horizontal="center" vertical="center" wrapText="1"/>
    </xf>
    <xf numFmtId="0" fontId="0" fillId="0" borderId="0" xfId="0" applyBorder="1" applyAlignment="1"/>
    <xf numFmtId="0" fontId="23" fillId="0" borderId="0" xfId="0" applyFont="1" applyAlignment="1">
      <alignment horizontal="left" vertical="center" wrapText="1"/>
    </xf>
    <xf numFmtId="0" fontId="26" fillId="0" borderId="0" xfId="0" applyFont="1" applyAlignment="1">
      <alignment horizontal="left" vertical="center" wrapText="1"/>
    </xf>
    <xf numFmtId="0" fontId="0" fillId="0" borderId="0" xfId="0" applyAlignment="1">
      <alignment wrapText="1"/>
    </xf>
    <xf numFmtId="0" fontId="43" fillId="0" borderId="5" xfId="0" applyFont="1" applyBorder="1" applyAlignment="1">
      <alignment horizontal="left" vertical="center" wrapText="1" indent="1"/>
    </xf>
    <xf numFmtId="0" fontId="45" fillId="0" borderId="4" xfId="0" applyFont="1" applyBorder="1" applyAlignment="1">
      <alignment horizontal="left" wrapText="1" indent="1"/>
    </xf>
    <xf numFmtId="0" fontId="45" fillId="0" borderId="6" xfId="0" applyFont="1" applyBorder="1" applyAlignment="1">
      <alignment horizontal="left" wrapText="1" indent="1"/>
    </xf>
    <xf numFmtId="0" fontId="32" fillId="0" borderId="0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0000FF"/>
      <color rgb="FF3232FF"/>
      <color rgb="FF1414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activeX1.xml><?xml version="1.0" encoding="utf-8"?>
<ax:ocx xmlns:ax="http://schemas.microsoft.com/office/2006/activeX" xmlns:r="http://schemas.openxmlformats.org/officeDocument/2006/relationships" ax:classid="{79176FB0-B7F2-11CE-97EF-00AA006D2776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79176FB0-B7F2-11CE-97EF-00AA006D2776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79176FB0-B7F2-11CE-97EF-00AA006D2776}" ax:persistence="persistStreamInit" r:id="rId1"/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ubbleChart>
        <c:varyColors val="0"/>
        <c:ser>
          <c:idx val="0"/>
          <c:order val="0"/>
          <c:tx>
            <c:strRef>
              <c:f>_!$F$15</c:f>
              <c:strCache>
                <c:ptCount val="1"/>
                <c:pt idx="0">
                  <c:v>EI</c:v>
                </c:pt>
              </c:strCache>
            </c:strRef>
          </c:tx>
          <c:spPr>
            <a:solidFill>
              <a:srgbClr val="002060"/>
            </a:solidFill>
          </c:spPr>
          <c:invertIfNegative val="0"/>
          <c:xVal>
            <c:numLit>
              <c:formatCode>General</c:formatCode>
              <c:ptCount val="1"/>
              <c:pt idx="0">
                <c:v>1</c:v>
              </c:pt>
            </c:numLit>
          </c:xVal>
          <c:yVal>
            <c:numRef>
              <c:f>_!$J$15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bubbleSize>
            <c:numRef>
              <c:f>_!$G$15</c:f>
              <c:numCache>
                <c:formatCode>0.000</c:formatCode>
                <c:ptCount val="1"/>
                <c:pt idx="0">
                  <c:v>0.12499999999999994</c:v>
                </c:pt>
              </c:numCache>
            </c:numRef>
          </c:bubbleSize>
          <c:bubble3D val="0"/>
        </c:ser>
        <c:ser>
          <c:idx val="1"/>
          <c:order val="1"/>
          <c:tx>
            <c:strRef>
              <c:f>_!$F$16</c:f>
              <c:strCache>
                <c:ptCount val="1"/>
                <c:pt idx="0">
                  <c:v>EII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  <a:effectLst/>
            <a:scene3d>
              <a:camera prst="orthographicFront"/>
              <a:lightRig rig="threePt" dir="t"/>
            </a:scene3d>
            <a:sp3d prstMaterial="plastic"/>
          </c:spPr>
          <c:invertIfNegative val="0"/>
          <c:dPt>
            <c:idx val="0"/>
            <c:invertIfNegative val="0"/>
            <c:bubble3D val="0"/>
            <c:spPr>
              <a:solidFill>
                <a:srgbClr val="002060"/>
              </a:solidFill>
              <a:ln w="25400">
                <a:noFill/>
              </a:ln>
              <a:effectLst/>
              <a:scene3d>
                <a:camera prst="orthographicFront"/>
                <a:lightRig rig="threePt" dir="t"/>
              </a:scene3d>
            </c:spPr>
          </c:dPt>
          <c:xVal>
            <c:numLit>
              <c:formatCode>General</c:formatCode>
              <c:ptCount val="1"/>
              <c:pt idx="0">
                <c:v>1</c:v>
              </c:pt>
            </c:numLit>
          </c:xVal>
          <c:yVal>
            <c:numRef>
              <c:f>_!$J$16</c:f>
              <c:numCache>
                <c:formatCode>0.000</c:formatCode>
                <c:ptCount val="1"/>
                <c:pt idx="0">
                  <c:v>0.12</c:v>
                </c:pt>
              </c:numCache>
            </c:numRef>
          </c:yVal>
          <c:bubbleSize>
            <c:numRef>
              <c:f>_!$G$16</c:f>
              <c:numCache>
                <c:formatCode>0.000</c:formatCode>
                <c:ptCount val="1"/>
                <c:pt idx="0">
                  <c:v>0.12499999999999997</c:v>
                </c:pt>
              </c:numCache>
            </c:numRef>
          </c:bubbleSize>
          <c:bubble3D val="0"/>
        </c:ser>
        <c:ser>
          <c:idx val="2"/>
          <c:order val="2"/>
          <c:tx>
            <c:strRef>
              <c:f>_!$F$17</c:f>
              <c:strCache>
                <c:ptCount val="1"/>
                <c:pt idx="0">
                  <c:v>EIII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xVal>
            <c:numLit>
              <c:formatCode>General</c:formatCode>
              <c:ptCount val="1"/>
              <c:pt idx="0">
                <c:v>1</c:v>
              </c:pt>
            </c:numLit>
          </c:xVal>
          <c:yVal>
            <c:numRef>
              <c:f>_!$J$17</c:f>
              <c:numCache>
                <c:formatCode>0.000</c:formatCode>
                <c:ptCount val="1"/>
                <c:pt idx="0">
                  <c:v>0.24</c:v>
                </c:pt>
              </c:numCache>
            </c:numRef>
          </c:yVal>
          <c:bubbleSize>
            <c:numRef>
              <c:f>_!$G$17</c:f>
              <c:numCache>
                <c:formatCode>0.000</c:formatCode>
                <c:ptCount val="1"/>
                <c:pt idx="0">
                  <c:v>0.12500000000000003</c:v>
                </c:pt>
              </c:numCache>
            </c:numRef>
          </c:bubbleSize>
          <c:bubble3D val="0"/>
        </c:ser>
        <c:ser>
          <c:idx val="3"/>
          <c:order val="3"/>
          <c:tx>
            <c:strRef>
              <c:f>_!$F$18</c:f>
              <c:strCache>
                <c:ptCount val="1"/>
                <c:pt idx="0">
                  <c:v>EIV</c:v>
                </c:pt>
              </c:strCache>
            </c:strRef>
          </c:tx>
          <c:spPr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2060"/>
              </a:solidFill>
              <a:ln w="25400">
                <a:noFill/>
              </a:ln>
            </c:spPr>
          </c:dPt>
          <c:xVal>
            <c:numLit>
              <c:formatCode>General</c:formatCode>
              <c:ptCount val="1"/>
              <c:pt idx="0">
                <c:v>1</c:v>
              </c:pt>
            </c:numLit>
          </c:xVal>
          <c:yVal>
            <c:numRef>
              <c:f>_!$J$18</c:f>
              <c:numCache>
                <c:formatCode>0.000</c:formatCode>
                <c:ptCount val="1"/>
                <c:pt idx="0">
                  <c:v>0.36</c:v>
                </c:pt>
              </c:numCache>
            </c:numRef>
          </c:yVal>
          <c:bubbleSize>
            <c:numRef>
              <c:f>_!$G$18</c:f>
              <c:numCache>
                <c:formatCode>0.000</c:formatCode>
                <c:ptCount val="1"/>
                <c:pt idx="0">
                  <c:v>0.12500000000000006</c:v>
                </c:pt>
              </c:numCache>
            </c:numRef>
          </c:bubbleSize>
          <c:bubble3D val="0"/>
        </c:ser>
        <c:ser>
          <c:idx val="5"/>
          <c:order val="4"/>
          <c:tx>
            <c:strRef>
              <c:f>_!$F$19</c:f>
              <c:strCache>
                <c:ptCount val="1"/>
                <c:pt idx="0">
                  <c:v>EV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xVal>
            <c:numLit>
              <c:formatCode>General</c:formatCode>
              <c:ptCount val="1"/>
              <c:pt idx="0">
                <c:v>1</c:v>
              </c:pt>
            </c:numLit>
          </c:xVal>
          <c:yVal>
            <c:numRef>
              <c:f>_!$J$19</c:f>
              <c:numCache>
                <c:formatCode>0.000</c:formatCode>
                <c:ptCount val="1"/>
                <c:pt idx="0">
                  <c:v>0.48</c:v>
                </c:pt>
              </c:numCache>
            </c:numRef>
          </c:yVal>
          <c:bubbleSize>
            <c:numRef>
              <c:f>_!$G$19</c:f>
              <c:numCache>
                <c:formatCode>0.000</c:formatCode>
                <c:ptCount val="1"/>
                <c:pt idx="0">
                  <c:v>0.12500000000000003</c:v>
                </c:pt>
              </c:numCache>
            </c:numRef>
          </c:bubbleSize>
          <c:bubble3D val="0"/>
        </c:ser>
        <c:ser>
          <c:idx val="6"/>
          <c:order val="5"/>
          <c:tx>
            <c:strRef>
              <c:f>_!$F$20</c:f>
              <c:strCache>
                <c:ptCount val="1"/>
                <c:pt idx="0">
                  <c:v>EVI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xVal>
            <c:numLit>
              <c:formatCode>General</c:formatCode>
              <c:ptCount val="1"/>
              <c:pt idx="0">
                <c:v>1</c:v>
              </c:pt>
            </c:numLit>
          </c:xVal>
          <c:yVal>
            <c:numRef>
              <c:f>_!$J$20</c:f>
              <c:numCache>
                <c:formatCode>0.000</c:formatCode>
                <c:ptCount val="1"/>
                <c:pt idx="0">
                  <c:v>0.6</c:v>
                </c:pt>
              </c:numCache>
            </c:numRef>
          </c:yVal>
          <c:bubbleSize>
            <c:numRef>
              <c:f>_!$G$20</c:f>
              <c:numCache>
                <c:formatCode>0.000</c:formatCode>
                <c:ptCount val="1"/>
                <c:pt idx="0">
                  <c:v>0.12499999999999997</c:v>
                </c:pt>
              </c:numCache>
            </c:numRef>
          </c:bubbleSize>
          <c:bubble3D val="0"/>
        </c:ser>
        <c:ser>
          <c:idx val="7"/>
          <c:order val="6"/>
          <c:tx>
            <c:strRef>
              <c:f>_!$F$21</c:f>
              <c:strCache>
                <c:ptCount val="1"/>
                <c:pt idx="0">
                  <c:v>EVII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xVal>
            <c:numLit>
              <c:formatCode>General</c:formatCode>
              <c:ptCount val="1"/>
              <c:pt idx="0">
                <c:v>1</c:v>
              </c:pt>
            </c:numLit>
          </c:xVal>
          <c:yVal>
            <c:numRef>
              <c:f>_!$J$21</c:f>
              <c:numCache>
                <c:formatCode>0.000</c:formatCode>
                <c:ptCount val="1"/>
                <c:pt idx="0">
                  <c:v>0.72</c:v>
                </c:pt>
              </c:numCache>
            </c:numRef>
          </c:yVal>
          <c:bubbleSize>
            <c:numRef>
              <c:f>_!$G$21</c:f>
              <c:numCache>
                <c:formatCode>0.000</c:formatCode>
                <c:ptCount val="1"/>
                <c:pt idx="0">
                  <c:v>0.12500000000000003</c:v>
                </c:pt>
              </c:numCache>
            </c:numRef>
          </c:bubbleSize>
          <c:bubble3D val="0"/>
        </c:ser>
        <c:ser>
          <c:idx val="8"/>
          <c:order val="7"/>
          <c:tx>
            <c:strRef>
              <c:f>_!$F$22</c:f>
              <c:strCache>
                <c:ptCount val="1"/>
                <c:pt idx="0">
                  <c:v>EVIII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yVal>
            <c:numRef>
              <c:f>_!$J$22</c:f>
              <c:numCache>
                <c:formatCode>0.000</c:formatCode>
                <c:ptCount val="1"/>
                <c:pt idx="0">
                  <c:v>0.84</c:v>
                </c:pt>
              </c:numCache>
            </c:numRef>
          </c:yVal>
          <c:bubbleSize>
            <c:numRef>
              <c:f>_!$G$22</c:f>
              <c:numCache>
                <c:formatCode>0.000</c:formatCode>
                <c:ptCount val="1"/>
                <c:pt idx="0">
                  <c:v>0.12499999999999997</c:v>
                </c:pt>
              </c:numCache>
            </c:numRef>
          </c:bubbleSize>
          <c:bubble3D val="0"/>
        </c:ser>
        <c:ser>
          <c:idx val="4"/>
          <c:order val="8"/>
          <c:tx>
            <c:v>-</c:v>
          </c:tx>
          <c:spPr>
            <a:ln w="25400">
              <a:noFill/>
            </a:ln>
          </c:spPr>
          <c:invertIfNegative val="0"/>
          <c:xVal>
            <c:numLit>
              <c:formatCode>General</c:formatCode>
              <c:ptCount val="1"/>
              <c:pt idx="0">
                <c:v>3</c:v>
              </c:pt>
            </c:numLit>
          </c:xVal>
          <c:yVal>
            <c:numRef>
              <c:f>_!$J$23</c:f>
              <c:numCache>
                <c:formatCode>0.000</c:formatCode>
                <c:ptCount val="1"/>
                <c:pt idx="0">
                  <c:v>0.84</c:v>
                </c:pt>
              </c:numCache>
            </c:numRef>
          </c:yVal>
          <c:bubbleSize>
            <c:numRef>
              <c:f>_!$G$23</c:f>
              <c:numCache>
                <c:formatCode>0.000</c:formatCode>
                <c:ptCount val="1"/>
                <c:pt idx="0">
                  <c:v>1</c:v>
                </c:pt>
              </c:numCache>
            </c:numRef>
          </c:bubbleSize>
          <c:bubble3D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50"/>
        <c:showNegBubbles val="0"/>
        <c:axId val="77063296"/>
        <c:axId val="77066176"/>
      </c:bubbleChart>
      <c:valAx>
        <c:axId val="77063296"/>
        <c:scaling>
          <c:orientation val="minMax"/>
          <c:max val="2"/>
          <c:min val="0"/>
        </c:scaling>
        <c:delete val="0"/>
        <c:axPos val="t"/>
        <c:numFmt formatCode="General" sourceLinked="1"/>
        <c:majorTickMark val="out"/>
        <c:minorTickMark val="none"/>
        <c:tickLblPos val="nextTo"/>
        <c:crossAx val="77066176"/>
        <c:crosses val="autoZero"/>
        <c:crossBetween val="midCat"/>
        <c:majorUnit val="1"/>
      </c:valAx>
      <c:valAx>
        <c:axId val="77066176"/>
        <c:scaling>
          <c:orientation val="maxMin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77063296"/>
        <c:crosses val="autoZero"/>
        <c:crossBetween val="midCat"/>
        <c:majorUnit val="5.000000000000001E-2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ubbleChart>
        <c:varyColors val="0"/>
        <c:ser>
          <c:idx val="0"/>
          <c:order val="0"/>
          <c:tx>
            <c:strRef>
              <c:f>'foXXus 0-0.21 (L9288)'!$D$15</c:f>
              <c:strCache>
                <c:ptCount val="1"/>
                <c:pt idx="0">
                  <c:v>I</c:v>
                </c:pt>
              </c:strCache>
            </c:strRef>
          </c:tx>
          <c:spPr>
            <a:solidFill>
              <a:srgbClr val="002060"/>
            </a:solidFill>
          </c:spPr>
          <c:invertIfNegative val="0"/>
          <c:dLbls>
            <c:dLblPos val="r"/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xVal>
            <c:numLit>
              <c:formatCode>General</c:formatCode>
              <c:ptCount val="1"/>
              <c:pt idx="0">
                <c:v>1</c:v>
              </c:pt>
            </c:numLit>
          </c:xVal>
          <c:yVal>
            <c:numRef>
              <c:f>'foXXus 0-0.21 (L9288)'!$F$15</c:f>
              <c:numCache>
                <c:formatCode>0.000</c:formatCode>
                <c:ptCount val="1"/>
                <c:pt idx="0">
                  <c:v>0</c:v>
                </c:pt>
              </c:numCache>
            </c:numRef>
          </c:yVal>
          <c:bubbleSize>
            <c:numRef>
              <c:f>'foXXus 0-0.21 (L9288)'!$E$15</c:f>
              <c:numCache>
                <c:formatCode>0.000</c:formatCode>
                <c:ptCount val="1"/>
                <c:pt idx="0">
                  <c:v>0.12499999999999994</c:v>
                </c:pt>
              </c:numCache>
            </c:numRef>
          </c:bubbleSize>
          <c:bubble3D val="1"/>
        </c:ser>
        <c:ser>
          <c:idx val="1"/>
          <c:order val="1"/>
          <c:tx>
            <c:strRef>
              <c:f>'foXXus 0-0.21 (L9288)'!$D$16</c:f>
              <c:strCache>
                <c:ptCount val="1"/>
                <c:pt idx="0">
                  <c:v>II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  <a:effectLst/>
            <a:scene3d>
              <a:camera prst="orthographicFront"/>
              <a:lightRig rig="threePt" dir="t"/>
            </a:scene3d>
            <a:sp3d prstMaterial="plastic"/>
          </c:spPr>
          <c:invertIfNegative val="0"/>
          <c:dPt>
            <c:idx val="0"/>
            <c:invertIfNegative val="0"/>
            <c:bubble3D val="1"/>
            <c:spPr>
              <a:solidFill>
                <a:srgbClr val="002060"/>
              </a:solidFill>
              <a:ln w="25400">
                <a:noFill/>
              </a:ln>
              <a:effectLst/>
              <a:scene3d>
                <a:camera prst="orthographicFront"/>
                <a:lightRig rig="threePt" dir="t"/>
              </a:scene3d>
            </c:spPr>
          </c:dPt>
          <c:dLbls>
            <c:dLblPos val="r"/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xVal>
            <c:numLit>
              <c:formatCode>General</c:formatCode>
              <c:ptCount val="1"/>
              <c:pt idx="0">
                <c:v>1</c:v>
              </c:pt>
            </c:numLit>
          </c:xVal>
          <c:yVal>
            <c:numRef>
              <c:f>'foXXus 0-0.21 (L9288)'!$F$16</c:f>
              <c:numCache>
                <c:formatCode>0.000</c:formatCode>
                <c:ptCount val="1"/>
                <c:pt idx="0">
                  <c:v>0.12</c:v>
                </c:pt>
              </c:numCache>
            </c:numRef>
          </c:yVal>
          <c:bubbleSize>
            <c:numRef>
              <c:f>'foXXus 0-0.21 (L9288)'!$E$16</c:f>
              <c:numCache>
                <c:formatCode>0.000</c:formatCode>
                <c:ptCount val="1"/>
                <c:pt idx="0">
                  <c:v>0.12499999999999997</c:v>
                </c:pt>
              </c:numCache>
            </c:numRef>
          </c:bubbleSize>
          <c:bubble3D val="1"/>
        </c:ser>
        <c:ser>
          <c:idx val="2"/>
          <c:order val="2"/>
          <c:tx>
            <c:strRef>
              <c:f>'foXXus 0-0.21 (L9288)'!$D$17</c:f>
              <c:strCache>
                <c:ptCount val="1"/>
                <c:pt idx="0">
                  <c:v>III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dLbls>
            <c:dLblPos val="r"/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xVal>
            <c:numLit>
              <c:formatCode>General</c:formatCode>
              <c:ptCount val="1"/>
              <c:pt idx="0">
                <c:v>1</c:v>
              </c:pt>
            </c:numLit>
          </c:xVal>
          <c:yVal>
            <c:numRef>
              <c:f>'foXXus 0-0.21 (L9288)'!$F$17</c:f>
              <c:numCache>
                <c:formatCode>0.000</c:formatCode>
                <c:ptCount val="1"/>
                <c:pt idx="0">
                  <c:v>0.24</c:v>
                </c:pt>
              </c:numCache>
            </c:numRef>
          </c:yVal>
          <c:bubbleSize>
            <c:numRef>
              <c:f>'foXXus 0-0.21 (L9288)'!$E$17</c:f>
              <c:numCache>
                <c:formatCode>0.000</c:formatCode>
                <c:ptCount val="1"/>
                <c:pt idx="0">
                  <c:v>0.12500000000000003</c:v>
                </c:pt>
              </c:numCache>
            </c:numRef>
          </c:bubbleSize>
          <c:bubble3D val="1"/>
        </c:ser>
        <c:ser>
          <c:idx val="3"/>
          <c:order val="3"/>
          <c:tx>
            <c:strRef>
              <c:f>'foXXus 0-0.21 (L9288)'!$D$18</c:f>
              <c:strCache>
                <c:ptCount val="1"/>
                <c:pt idx="0">
                  <c:v>IV</c:v>
                </c:pt>
              </c:strCache>
            </c:strRef>
          </c:tx>
          <c:spPr>
            <a:ln w="25400">
              <a:noFill/>
            </a:ln>
          </c:spPr>
          <c:invertIfNegative val="0"/>
          <c:dPt>
            <c:idx val="0"/>
            <c:invertIfNegative val="0"/>
            <c:bubble3D val="1"/>
            <c:spPr>
              <a:solidFill>
                <a:srgbClr val="002060"/>
              </a:solidFill>
              <a:ln w="25400">
                <a:noFill/>
              </a:ln>
            </c:spPr>
          </c:dPt>
          <c:dLbls>
            <c:dLblPos val="r"/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xVal>
            <c:numLit>
              <c:formatCode>General</c:formatCode>
              <c:ptCount val="1"/>
              <c:pt idx="0">
                <c:v>1</c:v>
              </c:pt>
            </c:numLit>
          </c:xVal>
          <c:yVal>
            <c:numRef>
              <c:f>'foXXus 0-0.21 (L9288)'!$F$18</c:f>
              <c:numCache>
                <c:formatCode>0.000</c:formatCode>
                <c:ptCount val="1"/>
                <c:pt idx="0">
                  <c:v>0.36</c:v>
                </c:pt>
              </c:numCache>
            </c:numRef>
          </c:yVal>
          <c:bubbleSize>
            <c:numRef>
              <c:f>'foXXus 0-0.21 (L9288)'!$E$18</c:f>
              <c:numCache>
                <c:formatCode>0.000</c:formatCode>
                <c:ptCount val="1"/>
                <c:pt idx="0">
                  <c:v>0.12500000000000006</c:v>
                </c:pt>
              </c:numCache>
            </c:numRef>
          </c:bubbleSize>
          <c:bubble3D val="1"/>
        </c:ser>
        <c:ser>
          <c:idx val="5"/>
          <c:order val="4"/>
          <c:tx>
            <c:strRef>
              <c:f>'foXXus 0-0.21 (L9288)'!$D$19</c:f>
              <c:strCache>
                <c:ptCount val="1"/>
                <c:pt idx="0">
                  <c:v>V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dLbls>
            <c:dLblPos val="r"/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xVal>
            <c:numLit>
              <c:formatCode>General</c:formatCode>
              <c:ptCount val="1"/>
              <c:pt idx="0">
                <c:v>1</c:v>
              </c:pt>
            </c:numLit>
          </c:xVal>
          <c:yVal>
            <c:numRef>
              <c:f>'foXXus 0-0.21 (L9288)'!$F$19</c:f>
              <c:numCache>
                <c:formatCode>0.000</c:formatCode>
                <c:ptCount val="1"/>
                <c:pt idx="0">
                  <c:v>0.48</c:v>
                </c:pt>
              </c:numCache>
            </c:numRef>
          </c:yVal>
          <c:bubbleSize>
            <c:numRef>
              <c:f>'foXXus 0-0.21 (L9288)'!$E$19</c:f>
              <c:numCache>
                <c:formatCode>0.000</c:formatCode>
                <c:ptCount val="1"/>
                <c:pt idx="0">
                  <c:v>0.12500000000000003</c:v>
                </c:pt>
              </c:numCache>
            </c:numRef>
          </c:bubbleSize>
          <c:bubble3D val="1"/>
        </c:ser>
        <c:ser>
          <c:idx val="6"/>
          <c:order val="5"/>
          <c:tx>
            <c:strRef>
              <c:f>'foXXus 0-0.21 (L9288)'!$D$20</c:f>
              <c:strCache>
                <c:ptCount val="1"/>
                <c:pt idx="0">
                  <c:v>VI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dLbls>
            <c:dLblPos val="r"/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xVal>
            <c:numLit>
              <c:formatCode>General</c:formatCode>
              <c:ptCount val="1"/>
              <c:pt idx="0">
                <c:v>1</c:v>
              </c:pt>
            </c:numLit>
          </c:xVal>
          <c:yVal>
            <c:numRef>
              <c:f>'foXXus 0-0.21 (L9288)'!$F$20</c:f>
              <c:numCache>
                <c:formatCode>0.000</c:formatCode>
                <c:ptCount val="1"/>
                <c:pt idx="0">
                  <c:v>0.6</c:v>
                </c:pt>
              </c:numCache>
            </c:numRef>
          </c:yVal>
          <c:bubbleSize>
            <c:numRef>
              <c:f>'foXXus 0-0.21 (L9288)'!$E$20</c:f>
              <c:numCache>
                <c:formatCode>0.000</c:formatCode>
                <c:ptCount val="1"/>
                <c:pt idx="0">
                  <c:v>0.12499999999999997</c:v>
                </c:pt>
              </c:numCache>
            </c:numRef>
          </c:bubbleSize>
          <c:bubble3D val="1"/>
        </c:ser>
        <c:ser>
          <c:idx val="7"/>
          <c:order val="6"/>
          <c:tx>
            <c:strRef>
              <c:f>'foXXus 0-0.21 (L9288)'!$D$21</c:f>
              <c:strCache>
                <c:ptCount val="1"/>
                <c:pt idx="0">
                  <c:v>VII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dLbls>
            <c:dLbl>
              <c:idx val="0"/>
              <c:layout/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</c:dLbl>
            <c:dLblPos val="r"/>
            <c:showLegendKey val="0"/>
            <c:showVal val="1"/>
            <c:showCatName val="1"/>
            <c:showSerName val="0"/>
            <c:showPercent val="0"/>
            <c:showBubbleSize val="0"/>
            <c:showLeaderLines val="0"/>
          </c:dLbls>
          <c:xVal>
            <c:numLit>
              <c:formatCode>General</c:formatCode>
              <c:ptCount val="1"/>
              <c:pt idx="0">
                <c:v>1</c:v>
              </c:pt>
            </c:numLit>
          </c:xVal>
          <c:yVal>
            <c:numRef>
              <c:f>'foXXus 0-0.21 (L9288)'!$F$21</c:f>
              <c:numCache>
                <c:formatCode>0.000</c:formatCode>
                <c:ptCount val="1"/>
                <c:pt idx="0">
                  <c:v>0.72</c:v>
                </c:pt>
              </c:numCache>
            </c:numRef>
          </c:yVal>
          <c:bubbleSize>
            <c:numRef>
              <c:f>'foXXus 0-0.21 (L9288)'!$E$21</c:f>
              <c:numCache>
                <c:formatCode>0.000</c:formatCode>
                <c:ptCount val="1"/>
                <c:pt idx="0">
                  <c:v>0.12500000000000003</c:v>
                </c:pt>
              </c:numCache>
            </c:numRef>
          </c:bubbleSize>
          <c:bubble3D val="1"/>
        </c:ser>
        <c:ser>
          <c:idx val="8"/>
          <c:order val="7"/>
          <c:tx>
            <c:strRef>
              <c:f>'foXXus 0-0.21 (L9288)'!$D$22</c:f>
              <c:strCache>
                <c:ptCount val="1"/>
                <c:pt idx="0">
                  <c:v>VIII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dLbls>
            <c:dLblPos val="r"/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yVal>
            <c:numRef>
              <c:f>'foXXus 0-0.21 (L9288)'!$F$22</c:f>
              <c:numCache>
                <c:formatCode>0.000</c:formatCode>
                <c:ptCount val="1"/>
                <c:pt idx="0">
                  <c:v>0.84</c:v>
                </c:pt>
              </c:numCache>
            </c:numRef>
          </c:yVal>
          <c:bubbleSize>
            <c:numRef>
              <c:f>'foXXus 0-0.21 (L9288)'!$E$22</c:f>
              <c:numCache>
                <c:formatCode>0.000</c:formatCode>
                <c:ptCount val="1"/>
                <c:pt idx="0">
                  <c:v>0.12499999999999997</c:v>
                </c:pt>
              </c:numCache>
            </c:numRef>
          </c:bubbleSize>
          <c:bubble3D val="1"/>
        </c:ser>
        <c:ser>
          <c:idx val="4"/>
          <c:order val="8"/>
          <c:tx>
            <c:v>-</c:v>
          </c:tx>
          <c:spPr>
            <a:ln w="25400">
              <a:noFill/>
            </a:ln>
          </c:spPr>
          <c:invertIfNegative val="0"/>
          <c:xVal>
            <c:numLit>
              <c:formatCode>General</c:formatCode>
              <c:ptCount val="1"/>
              <c:pt idx="0">
                <c:v>3</c:v>
              </c:pt>
            </c:numLit>
          </c:xVal>
          <c:yVal>
            <c:numRef>
              <c:f>'foXXus 0-0.21 (L9288)'!$F$23</c:f>
              <c:numCache>
                <c:formatCode>0.000</c:formatCode>
                <c:ptCount val="1"/>
                <c:pt idx="0">
                  <c:v>0.85199999999999998</c:v>
                </c:pt>
              </c:numCache>
            </c:numRef>
          </c:yVal>
          <c:bubbleSize>
            <c:numRef>
              <c:f>'foXXus 0-0.21 (L9288)'!$E$23</c:f>
              <c:numCache>
                <c:formatCode>0.000</c:formatCode>
                <c:ptCount val="1"/>
                <c:pt idx="0">
                  <c:v>1</c:v>
                </c:pt>
              </c:numCache>
            </c:numRef>
          </c:bubbleSize>
          <c:bubble3D val="1"/>
        </c:ser>
        <c:ser>
          <c:idx val="9"/>
          <c:order val="9"/>
          <c:tx>
            <c:v>.</c:v>
          </c:tx>
          <c:spPr>
            <a:ln w="25400">
              <a:noFill/>
            </a:ln>
          </c:spPr>
          <c:invertIfNegative val="0"/>
          <c:xVal>
            <c:numLit>
              <c:formatCode>General</c:formatCode>
              <c:ptCount val="1"/>
              <c:pt idx="0">
                <c:v>3</c:v>
              </c:pt>
            </c:numLit>
          </c:xVal>
          <c:yVal>
            <c:numRef>
              <c:f>'foXXus 0-0.21 (L9288)'!$F$24</c:f>
              <c:numCache>
                <c:formatCode>0.000</c:formatCode>
                <c:ptCount val="1"/>
                <c:pt idx="0">
                  <c:v>-1.2E-2</c:v>
                </c:pt>
              </c:numCache>
            </c:numRef>
          </c:yVal>
          <c:bubbleSize>
            <c:numRef>
              <c:f>'foXXus 0-0.21 (L9288)'!$E$23</c:f>
              <c:numCache>
                <c:formatCode>0.000</c:formatCode>
                <c:ptCount val="1"/>
                <c:pt idx="0">
                  <c:v>1</c:v>
                </c:pt>
              </c:numCache>
            </c:numRef>
          </c:bubbleSize>
          <c:bubble3D val="1"/>
        </c:ser>
        <c:dLbls>
          <c:dLblPos val="r"/>
          <c:showLegendKey val="0"/>
          <c:showVal val="1"/>
          <c:showCatName val="1"/>
          <c:showSerName val="0"/>
          <c:showPercent val="0"/>
          <c:showBubbleSize val="0"/>
        </c:dLbls>
        <c:bubbleScale val="50"/>
        <c:showNegBubbles val="0"/>
        <c:axId val="77068480"/>
        <c:axId val="77069056"/>
      </c:bubbleChart>
      <c:valAx>
        <c:axId val="77068480"/>
        <c:scaling>
          <c:orientation val="minMax"/>
          <c:max val="2"/>
          <c:min val="0"/>
        </c:scaling>
        <c:delete val="0"/>
        <c:axPos val="t"/>
        <c:majorGridlines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77069056"/>
        <c:crossesAt val="1"/>
        <c:crossBetween val="midCat"/>
        <c:majorUnit val="1"/>
      </c:valAx>
      <c:valAx>
        <c:axId val="77069056"/>
        <c:scaling>
          <c:orientation val="maxMin"/>
          <c:min val="-5.000000000000001E-2"/>
        </c:scaling>
        <c:delete val="0"/>
        <c:axPos val="l"/>
        <c:majorGridlines>
          <c:spPr>
            <a:ln>
              <a:solidFill>
                <a:schemeClr val="accent1"/>
              </a:solidFill>
              <a:prstDash val="sysDash"/>
            </a:ln>
          </c:spPr>
        </c:majorGridlines>
        <c:numFmt formatCode="0.000" sourceLinked="1"/>
        <c:majorTickMark val="out"/>
        <c:minorTickMark val="none"/>
        <c:tickLblPos val="nextTo"/>
        <c:crossAx val="77068480"/>
        <c:crossesAt val="0"/>
        <c:crossBetween val="midCat"/>
        <c:majorUnit val="5.000000000000001E-2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chart" Target="../charts/chart2.xml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192254</xdr:colOff>
      <xdr:row>6</xdr:row>
      <xdr:rowOff>208173</xdr:rowOff>
    </xdr:from>
    <xdr:to>
      <xdr:col>23</xdr:col>
      <xdr:colOff>172361</xdr:colOff>
      <xdr:row>26</xdr:row>
      <xdr:rowOff>60536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198120</xdr:colOff>
          <xdr:row>8</xdr:row>
          <xdr:rowOff>38100</xdr:rowOff>
        </xdr:from>
        <xdr:to>
          <xdr:col>3</xdr:col>
          <xdr:colOff>381000</xdr:colOff>
          <xdr:row>8</xdr:row>
          <xdr:rowOff>381000</xdr:rowOff>
        </xdr:to>
        <xdr:sp macro="" textlink="">
          <xdr:nvSpPr>
            <xdr:cNvPr id="11265" name="SpinButton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198120</xdr:colOff>
          <xdr:row>9</xdr:row>
          <xdr:rowOff>22860</xdr:rowOff>
        </xdr:from>
        <xdr:to>
          <xdr:col>3</xdr:col>
          <xdr:colOff>381000</xdr:colOff>
          <xdr:row>9</xdr:row>
          <xdr:rowOff>365760</xdr:rowOff>
        </xdr:to>
        <xdr:sp macro="" textlink="">
          <xdr:nvSpPr>
            <xdr:cNvPr id="11266" name="SpinButton2" hidden="1">
              <a:extLst>
                <a:ext uri="{63B3BB69-23CF-44E3-9099-C40C66FF867C}">
                  <a14:compatExt spid="_x0000_s11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213360</xdr:colOff>
          <xdr:row>10</xdr:row>
          <xdr:rowOff>22860</xdr:rowOff>
        </xdr:from>
        <xdr:to>
          <xdr:col>3</xdr:col>
          <xdr:colOff>381000</xdr:colOff>
          <xdr:row>10</xdr:row>
          <xdr:rowOff>365760</xdr:rowOff>
        </xdr:to>
        <xdr:sp macro="" textlink="">
          <xdr:nvSpPr>
            <xdr:cNvPr id="11267" name="SpinButton3" hidden="1">
              <a:extLst>
                <a:ext uri="{63B3BB69-23CF-44E3-9099-C40C66FF867C}">
                  <a14:compatExt spid="_x0000_s11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4</xdr:col>
      <xdr:colOff>574022</xdr:colOff>
      <xdr:row>0</xdr:row>
      <xdr:rowOff>112410</xdr:rowOff>
    </xdr:from>
    <xdr:to>
      <xdr:col>17</xdr:col>
      <xdr:colOff>121351</xdr:colOff>
      <xdr:row>4</xdr:row>
      <xdr:rowOff>30483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6318" y="112410"/>
          <a:ext cx="5616824" cy="3383516"/>
        </a:xfrm>
        <a:prstGeom prst="rect">
          <a:avLst/>
        </a:prstGeom>
      </xdr:spPr>
    </xdr:pic>
    <xdr:clientData/>
  </xdr:twoCellAnchor>
  <xdr:twoCellAnchor>
    <xdr:from>
      <xdr:col>9</xdr:col>
      <xdr:colOff>177412</xdr:colOff>
      <xdr:row>3</xdr:row>
      <xdr:rowOff>393240</xdr:rowOff>
    </xdr:from>
    <xdr:to>
      <xdr:col>17</xdr:col>
      <xdr:colOff>296667</xdr:colOff>
      <xdr:row>22</xdr:row>
      <xdr:rowOff>153832</xdr:rowOff>
    </xdr:to>
    <xdr:graphicFrame macro="">
      <xdr:nvGraphicFramePr>
        <xdr:cNvPr id="2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380998</xdr:colOff>
      <xdr:row>0</xdr:row>
      <xdr:rowOff>250372</xdr:rowOff>
    </xdr:from>
    <xdr:to>
      <xdr:col>36</xdr:col>
      <xdr:colOff>707963</xdr:colOff>
      <xdr:row>22</xdr:row>
      <xdr:rowOff>163286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62255" y="250372"/>
          <a:ext cx="11876708" cy="762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2.xml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AA73"/>
  <sheetViews>
    <sheetView zoomScale="115" zoomScaleNormal="115" workbookViewId="0">
      <selection activeCell="E2" sqref="E2"/>
    </sheetView>
  </sheetViews>
  <sheetFormatPr defaultColWidth="11.44140625" defaultRowHeight="14.4" x14ac:dyDescent="0.3"/>
  <cols>
    <col min="1" max="1" width="10.109375" customWidth="1"/>
    <col min="2" max="2" width="7.88671875" customWidth="1"/>
    <col min="3" max="3" width="7.44140625" customWidth="1"/>
    <col min="4" max="4" width="10.77734375" customWidth="1"/>
    <col min="5" max="5" width="9" style="2" customWidth="1"/>
    <col min="6" max="6" width="9.44140625" customWidth="1"/>
    <col min="7" max="7" width="6.6640625" customWidth="1"/>
    <col min="8" max="8" width="9.5546875" customWidth="1"/>
    <col min="9" max="9" width="6.44140625" customWidth="1"/>
    <col min="10" max="10" width="9" customWidth="1"/>
    <col min="11" max="11" width="8.5546875" customWidth="1"/>
    <col min="12" max="12" width="7.109375" customWidth="1"/>
    <col min="13" max="13" width="10.88671875" customWidth="1"/>
    <col min="14" max="14" width="8.5546875" customWidth="1"/>
    <col min="15" max="15" width="9.33203125" style="2" customWidth="1"/>
    <col min="16" max="16" width="8" style="2" customWidth="1"/>
    <col min="17" max="20" width="5.6640625" style="2" customWidth="1"/>
    <col min="21" max="21" width="2.44140625" customWidth="1"/>
    <col min="22" max="22" width="7.5546875" style="5" customWidth="1"/>
    <col min="23" max="23" width="7.6640625" style="2" customWidth="1"/>
    <col min="24" max="24" width="8" customWidth="1"/>
    <col min="25" max="25" width="7.5546875" customWidth="1"/>
    <col min="26" max="27" width="7.6640625" customWidth="1"/>
  </cols>
  <sheetData>
    <row r="1" spans="1:27" x14ac:dyDescent="0.3">
      <c r="E1" s="3"/>
      <c r="F1" s="3"/>
      <c r="G1" s="3"/>
      <c r="H1" s="3"/>
      <c r="I1" s="3"/>
      <c r="J1" s="3"/>
      <c r="K1" s="3"/>
      <c r="L1" s="3"/>
      <c r="M1" s="3"/>
    </row>
    <row r="2" spans="1:27" x14ac:dyDescent="0.3">
      <c r="A2" s="7" t="s">
        <v>2</v>
      </c>
      <c r="E2" s="3"/>
      <c r="F2" s="3"/>
      <c r="G2" s="3"/>
      <c r="H2" s="3"/>
      <c r="I2" s="3"/>
      <c r="J2" s="3"/>
      <c r="K2" s="3"/>
      <c r="L2" s="3"/>
      <c r="M2" s="3"/>
    </row>
    <row r="3" spans="1:27" ht="18" x14ac:dyDescent="0.35">
      <c r="A3" s="7" t="s">
        <v>1</v>
      </c>
      <c r="B3" s="19" t="s">
        <v>12</v>
      </c>
      <c r="C3" s="17" t="s">
        <v>3</v>
      </c>
      <c r="E3" s="3"/>
      <c r="F3" s="3"/>
      <c r="G3" s="3"/>
      <c r="H3" s="3"/>
      <c r="I3" s="3"/>
      <c r="J3" s="3"/>
      <c r="K3" s="3"/>
      <c r="L3" s="8" t="s">
        <v>0</v>
      </c>
      <c r="M3" s="3"/>
      <c r="Y3" s="11"/>
      <c r="Z3" s="12"/>
      <c r="AA3" s="13"/>
    </row>
    <row r="4" spans="1:27" ht="18" x14ac:dyDescent="0.35">
      <c r="A4" s="7" t="s">
        <v>1</v>
      </c>
      <c r="B4" s="19" t="s">
        <v>11</v>
      </c>
      <c r="C4" s="17" t="s">
        <v>4</v>
      </c>
      <c r="E4" s="1"/>
      <c r="F4" s="1"/>
      <c r="G4" s="1"/>
      <c r="H4" s="1"/>
      <c r="I4" s="1"/>
      <c r="J4" s="1"/>
      <c r="L4" s="18" t="s">
        <v>6</v>
      </c>
      <c r="Y4" s="11"/>
      <c r="Z4" s="12"/>
      <c r="AA4" s="13"/>
    </row>
    <row r="5" spans="1:27" ht="15.6" x14ac:dyDescent="0.3">
      <c r="B5" s="19" t="s">
        <v>13</v>
      </c>
      <c r="C5" s="16" t="s">
        <v>5</v>
      </c>
      <c r="E5" s="6"/>
      <c r="F5" s="6"/>
      <c r="G5" s="6"/>
      <c r="H5" s="6"/>
      <c r="I5" s="6"/>
      <c r="J5" s="6"/>
      <c r="L5" s="18" t="s">
        <v>7</v>
      </c>
      <c r="Z5" s="10"/>
    </row>
    <row r="6" spans="1:27" ht="18" x14ac:dyDescent="0.3">
      <c r="B6" s="4"/>
      <c r="L6" s="18" t="s">
        <v>40</v>
      </c>
    </row>
    <row r="7" spans="1:27" ht="15.6" x14ac:dyDescent="0.3">
      <c r="B7" s="19" t="s">
        <v>38</v>
      </c>
      <c r="C7" s="84">
        <f>'foXXus 0-0.21 (L9288)'!C7</f>
        <v>200</v>
      </c>
      <c r="D7" t="s">
        <v>39</v>
      </c>
      <c r="L7" s="18"/>
    </row>
    <row r="8" spans="1:27" ht="16.8" x14ac:dyDescent="0.35">
      <c r="B8" s="35" t="s">
        <v>42</v>
      </c>
      <c r="C8" s="85">
        <f>0.03*(C7/100)^2</f>
        <v>0.12</v>
      </c>
      <c r="D8" t="s">
        <v>39</v>
      </c>
      <c r="H8" s="24"/>
      <c r="I8" s="25" t="s">
        <v>21</v>
      </c>
      <c r="J8" s="83">
        <f>(C9-C10)*PI()/180</f>
        <v>0.78539816339744828</v>
      </c>
      <c r="K8" s="26" t="s">
        <v>9</v>
      </c>
      <c r="L8" s="9"/>
    </row>
    <row r="9" spans="1:27" ht="33" customHeight="1" x14ac:dyDescent="0.3">
      <c r="A9" s="2" t="s">
        <v>1</v>
      </c>
      <c r="B9" s="19" t="s">
        <v>10</v>
      </c>
      <c r="C9" s="86">
        <f>'foXXus 0-0.21 (L9288)'!C9</f>
        <v>45</v>
      </c>
      <c r="D9" s="8" t="s">
        <v>8</v>
      </c>
      <c r="E9" s="104" t="s">
        <v>43</v>
      </c>
      <c r="F9" s="105"/>
      <c r="G9" s="105"/>
      <c r="H9" s="106"/>
      <c r="I9" s="25" t="s">
        <v>22</v>
      </c>
      <c r="J9" s="83">
        <f>(C11-C10)*PI()/180</f>
        <v>0.78539816339744828</v>
      </c>
      <c r="K9" s="26" t="s">
        <v>9</v>
      </c>
    </row>
    <row r="10" spans="1:27" ht="31.5" customHeight="1" x14ac:dyDescent="0.3">
      <c r="B10" s="19" t="s">
        <v>57</v>
      </c>
      <c r="C10" s="86">
        <f>'foXXus 0-0.21 (L9288)'!C10</f>
        <v>0</v>
      </c>
      <c r="D10" s="8" t="s">
        <v>8</v>
      </c>
      <c r="E10" s="19" t="s">
        <v>54</v>
      </c>
      <c r="F10" s="21">
        <v>0</v>
      </c>
      <c r="G10" s="8" t="s">
        <v>8</v>
      </c>
      <c r="H10" s="24"/>
      <c r="I10" s="25" t="s">
        <v>26</v>
      </c>
      <c r="J10" s="83">
        <f>(C12-C11)*PI()/180</f>
        <v>-0.78539816339744828</v>
      </c>
      <c r="K10" s="26" t="s">
        <v>9</v>
      </c>
    </row>
    <row r="11" spans="1:27" ht="30.75" customHeight="1" x14ac:dyDescent="0.3">
      <c r="B11" s="19" t="s">
        <v>58</v>
      </c>
      <c r="C11" s="87">
        <f>'foXXus 0-0.21 (L9288)'!C11</f>
        <v>45</v>
      </c>
      <c r="D11" s="8" t="s">
        <v>8</v>
      </c>
      <c r="E11" s="19" t="s">
        <v>55</v>
      </c>
      <c r="F11" s="21">
        <v>0</v>
      </c>
      <c r="G11" s="8" t="s">
        <v>8</v>
      </c>
      <c r="H11" s="24"/>
      <c r="I11" s="25" t="s">
        <v>23</v>
      </c>
      <c r="J11" s="83">
        <f>(C9-(C10-F10))*PI()/180</f>
        <v>0.78539816339744828</v>
      </c>
      <c r="K11" s="26" t="s">
        <v>9</v>
      </c>
      <c r="W11" s="3"/>
    </row>
    <row r="12" spans="1:27" ht="30.75" customHeight="1" x14ac:dyDescent="0.3">
      <c r="B12" s="19" t="s">
        <v>59</v>
      </c>
      <c r="C12" s="86">
        <v>0</v>
      </c>
      <c r="D12" s="8" t="s">
        <v>8</v>
      </c>
      <c r="E12" s="19" t="s">
        <v>56</v>
      </c>
      <c r="F12" s="21">
        <v>0</v>
      </c>
      <c r="G12" s="8" t="s">
        <v>8</v>
      </c>
      <c r="H12" s="24"/>
      <c r="I12" s="25" t="s">
        <v>24</v>
      </c>
      <c r="J12" s="83">
        <f>(C11-F11-(C10-F10))*PI()/180</f>
        <v>0.78539816339744828</v>
      </c>
      <c r="K12" s="26" t="s">
        <v>9</v>
      </c>
      <c r="W12" s="3"/>
    </row>
    <row r="13" spans="1:27" ht="16.5" customHeight="1" x14ac:dyDescent="0.3">
      <c r="B13" s="19"/>
      <c r="C13" s="22"/>
      <c r="D13" s="8"/>
      <c r="E13" s="19"/>
      <c r="F13" s="21"/>
      <c r="G13" s="8"/>
      <c r="H13" s="24"/>
      <c r="I13" s="25" t="s">
        <v>25</v>
      </c>
      <c r="J13" s="83">
        <f>(C12-F12-(C11-F11))*PI()/180</f>
        <v>-0.78539816339744828</v>
      </c>
      <c r="K13" s="26" t="s">
        <v>9</v>
      </c>
      <c r="W13" s="3"/>
    </row>
    <row r="14" spans="1:27" ht="20.25" customHeight="1" x14ac:dyDescent="0.35">
      <c r="H14" s="2" t="s">
        <v>16</v>
      </c>
      <c r="J14" s="34" t="s">
        <v>41</v>
      </c>
      <c r="K14" s="102"/>
      <c r="L14" s="103"/>
      <c r="M14" s="36"/>
      <c r="W14" s="3"/>
    </row>
    <row r="15" spans="1:27" ht="18" x14ac:dyDescent="0.3">
      <c r="C15" s="23" t="s">
        <v>36</v>
      </c>
      <c r="D15" s="78">
        <f>(SIN($J$8)*SIN($J$9)*SIN($J$10))^2</f>
        <v>0.12499999999999994</v>
      </c>
      <c r="E15" s="20"/>
      <c r="F15" s="23" t="s">
        <v>17</v>
      </c>
      <c r="G15" s="78">
        <f>(SIN($J$11)*SIN($J$12)*SIN($J$13))^2</f>
        <v>0.12499999999999994</v>
      </c>
      <c r="H15" s="15">
        <f>(G15-D15)*100/MAX(G15:G22)</f>
        <v>0</v>
      </c>
      <c r="J15" s="81">
        <v>0</v>
      </c>
      <c r="K15" s="10"/>
      <c r="L15" s="10"/>
      <c r="M15" s="10"/>
      <c r="W15" s="3"/>
    </row>
    <row r="16" spans="1:27" ht="18" x14ac:dyDescent="0.3">
      <c r="C16" s="27" t="s">
        <v>37</v>
      </c>
      <c r="D16" s="79">
        <f>(SIN($J$8)*SIN($J$9)*COS($J$10))^2</f>
        <v>0.12499999999999997</v>
      </c>
      <c r="E16" s="28"/>
      <c r="F16" s="27" t="s">
        <v>18</v>
      </c>
      <c r="G16" s="79">
        <f>(SIN($J$11)*SIN($J$12)*COS($J$13))^2</f>
        <v>0.12499999999999997</v>
      </c>
      <c r="H16" s="15">
        <f>(G16-D16)*100/MAX(G15:G22)</f>
        <v>0</v>
      </c>
      <c r="J16" s="78">
        <f t="shared" ref="J16:J22" si="0">J15+$C$8</f>
        <v>0.12</v>
      </c>
      <c r="K16" s="10"/>
      <c r="L16" s="10"/>
      <c r="M16" s="10"/>
      <c r="W16" s="3"/>
    </row>
    <row r="17" spans="2:23" ht="18" x14ac:dyDescent="0.3">
      <c r="C17" s="23" t="s">
        <v>35</v>
      </c>
      <c r="D17" s="78">
        <f>(COS($J$8)*COS($J$9)*SIN($J$10))^2</f>
        <v>0.12500000000000003</v>
      </c>
      <c r="E17" s="20"/>
      <c r="F17" s="23" t="s">
        <v>19</v>
      </c>
      <c r="G17" s="78">
        <f>(COS($J$11)*COS($J$12)*SIN($J$13))^2</f>
        <v>0.12500000000000003</v>
      </c>
      <c r="H17" s="15">
        <f>(G17-D17)*100/MAX(G15:G22)</f>
        <v>0</v>
      </c>
      <c r="J17" s="78">
        <f t="shared" si="0"/>
        <v>0.24</v>
      </c>
      <c r="K17" s="10"/>
      <c r="L17" s="10"/>
      <c r="M17" s="10"/>
      <c r="W17" s="3"/>
    </row>
    <row r="18" spans="2:23" ht="18" x14ac:dyDescent="0.3">
      <c r="C18" s="27" t="s">
        <v>15</v>
      </c>
      <c r="D18" s="79">
        <f>(COS($J$8)*COS($J$9)*COS($J$10))^2</f>
        <v>0.12500000000000006</v>
      </c>
      <c r="E18" s="28"/>
      <c r="F18" s="27" t="s">
        <v>20</v>
      </c>
      <c r="G18" s="79">
        <f>(COS($J$11)*COS($J$12)*COS($J$13))^2</f>
        <v>0.12500000000000006</v>
      </c>
      <c r="H18" s="15">
        <f>(G18-D18)*100/MAX(G15:G22)</f>
        <v>0</v>
      </c>
      <c r="J18" s="78">
        <f t="shared" si="0"/>
        <v>0.36</v>
      </c>
      <c r="K18" s="10"/>
      <c r="L18" s="10"/>
      <c r="M18" s="10"/>
      <c r="W18" s="3"/>
    </row>
    <row r="19" spans="2:23" ht="18" x14ac:dyDescent="0.3">
      <c r="C19" s="27" t="s">
        <v>27</v>
      </c>
      <c r="D19" s="79">
        <f>(SIN($J$8)*COS($J$9)*COS($J$10))^2</f>
        <v>0.12500000000000003</v>
      </c>
      <c r="E19" s="28"/>
      <c r="F19" s="27" t="s">
        <v>31</v>
      </c>
      <c r="G19" s="79">
        <f>(SIN($J$11)*COS($J$12)*COS($J$13))^2</f>
        <v>0.12500000000000003</v>
      </c>
      <c r="H19" s="15">
        <f>(G19-D19)*100/MAX(G15:G22)</f>
        <v>0</v>
      </c>
      <c r="J19" s="78">
        <f t="shared" si="0"/>
        <v>0.48</v>
      </c>
      <c r="K19" s="10"/>
      <c r="L19" s="10"/>
      <c r="M19" s="10"/>
      <c r="W19" s="3"/>
    </row>
    <row r="20" spans="2:23" ht="18" x14ac:dyDescent="0.3">
      <c r="B20" s="14"/>
      <c r="C20" s="27" t="s">
        <v>28</v>
      </c>
      <c r="D20" s="79">
        <f>(SIN($J$8)*COS($J$9)*SIN($J$10))^2</f>
        <v>0.12499999999999997</v>
      </c>
      <c r="E20" s="28"/>
      <c r="F20" s="27" t="s">
        <v>32</v>
      </c>
      <c r="G20" s="79">
        <f>(SIN($J$11)*COS($J$12)*SIN($J$13))^2</f>
        <v>0.12499999999999997</v>
      </c>
      <c r="H20" s="15">
        <f>(G20-D20)*100/MAX(G15:G22)</f>
        <v>0</v>
      </c>
      <c r="J20" s="78">
        <f t="shared" si="0"/>
        <v>0.6</v>
      </c>
      <c r="K20" s="10"/>
      <c r="L20" s="10"/>
      <c r="M20" s="10"/>
      <c r="W20" s="3"/>
    </row>
    <row r="21" spans="2:23" ht="18" x14ac:dyDescent="0.3">
      <c r="C21" s="23" t="s">
        <v>29</v>
      </c>
      <c r="D21" s="78">
        <f>(COS($J$8)*SIN($J$9)*COS($J$10))^2</f>
        <v>0.12500000000000003</v>
      </c>
      <c r="E21" s="20"/>
      <c r="F21" s="23" t="s">
        <v>33</v>
      </c>
      <c r="G21" s="78">
        <f>(COS($J$11)*SIN($J$12)*COS($J$13))^2</f>
        <v>0.12500000000000003</v>
      </c>
      <c r="H21" s="15">
        <f>(G21-D21)*100/MAX(G15:G22)</f>
        <v>0</v>
      </c>
      <c r="J21" s="78">
        <f t="shared" si="0"/>
        <v>0.72</v>
      </c>
      <c r="K21" s="10"/>
      <c r="L21" s="10"/>
      <c r="M21" s="10"/>
      <c r="W21" s="3"/>
    </row>
    <row r="22" spans="2:23" ht="18.600000000000001" thickBot="1" x14ac:dyDescent="0.35">
      <c r="B22" s="33"/>
      <c r="C22" s="30" t="s">
        <v>30</v>
      </c>
      <c r="D22" s="80">
        <f>(COS($J$8)*SIN($J$9)*SIN($J$10))^2</f>
        <v>0.12499999999999997</v>
      </c>
      <c r="E22" s="31"/>
      <c r="F22" s="30" t="s">
        <v>34</v>
      </c>
      <c r="G22" s="80">
        <f>(COS($J$11)*SIN($J$12)*SIN($J$13))^2</f>
        <v>0.12499999999999997</v>
      </c>
      <c r="H22" s="32">
        <f>(G22-D22)*100/MAX(G15:G22)</f>
        <v>0</v>
      </c>
      <c r="I22" s="33"/>
      <c r="J22" s="78">
        <f t="shared" si="0"/>
        <v>0.84</v>
      </c>
      <c r="K22" s="10"/>
      <c r="L22" s="10"/>
      <c r="M22" s="10"/>
      <c r="W22" s="3"/>
    </row>
    <row r="23" spans="2:23" x14ac:dyDescent="0.3">
      <c r="C23" s="7" t="s">
        <v>14</v>
      </c>
      <c r="D23" s="78">
        <f>SUM(D15:D22)</f>
        <v>1</v>
      </c>
      <c r="F23" s="7" t="s">
        <v>14</v>
      </c>
      <c r="G23" s="78">
        <f>SUM(G15:G22)</f>
        <v>1</v>
      </c>
      <c r="J23" s="82">
        <f>J22*1</f>
        <v>0.84</v>
      </c>
      <c r="K23" s="29"/>
      <c r="W23" s="3"/>
    </row>
    <row r="24" spans="2:23" x14ac:dyDescent="0.3">
      <c r="W24" s="3"/>
    </row>
    <row r="25" spans="2:23" x14ac:dyDescent="0.3">
      <c r="W25" s="3"/>
    </row>
    <row r="26" spans="2:23" x14ac:dyDescent="0.3">
      <c r="W26" s="3"/>
    </row>
    <row r="27" spans="2:23" x14ac:dyDescent="0.3">
      <c r="W27" s="3"/>
    </row>
    <row r="28" spans="2:23" x14ac:dyDescent="0.3">
      <c r="W28" s="3"/>
    </row>
    <row r="29" spans="2:23" x14ac:dyDescent="0.3">
      <c r="B29" t="s">
        <v>66</v>
      </c>
      <c r="W29" s="3"/>
    </row>
    <row r="30" spans="2:23" x14ac:dyDescent="0.3">
      <c r="W30" s="3"/>
    </row>
    <row r="31" spans="2:23" ht="15.6" x14ac:dyDescent="0.35">
      <c r="B31" s="35" t="s">
        <v>74</v>
      </c>
      <c r="C31" s="67">
        <v>1.5345880000000001</v>
      </c>
      <c r="W31" s="3"/>
    </row>
    <row r="32" spans="2:23" ht="20.399999999999999" x14ac:dyDescent="0.45">
      <c r="B32" s="35" t="s">
        <v>75</v>
      </c>
      <c r="C32" s="67">
        <v>1.543345</v>
      </c>
      <c r="W32" s="3"/>
    </row>
    <row r="33" spans="1:23" x14ac:dyDescent="0.3">
      <c r="B33" s="2" t="s">
        <v>73</v>
      </c>
      <c r="E33" s="2" t="s">
        <v>84</v>
      </c>
      <c r="W33" s="3"/>
    </row>
    <row r="34" spans="1:23" ht="15.6" x14ac:dyDescent="0.35">
      <c r="B34" s="66">
        <v>1513.6</v>
      </c>
      <c r="C34" s="65" t="s">
        <v>67</v>
      </c>
      <c r="D34" s="88">
        <f>($C$31-1)/B34</f>
        <v>3.5318974630021147E-4</v>
      </c>
      <c r="E34" s="89">
        <f>1/D34</f>
        <v>2831.3392743570744</v>
      </c>
      <c r="W34" s="3"/>
    </row>
    <row r="35" spans="1:23" ht="20.399999999999999" x14ac:dyDescent="0.45">
      <c r="B35" s="66">
        <v>1513.6</v>
      </c>
      <c r="C35" s="65" t="s">
        <v>68</v>
      </c>
      <c r="D35" s="88">
        <f>($C$32-1)/B35</f>
        <v>3.5897529069767441E-4</v>
      </c>
      <c r="E35" s="89">
        <f t="shared" ref="E35:E48" si="1">1/D35</f>
        <v>2785.7070553699768</v>
      </c>
      <c r="W35" s="3"/>
    </row>
    <row r="36" spans="1:23" ht="15.6" x14ac:dyDescent="0.35">
      <c r="B36" s="66">
        <v>-755.1</v>
      </c>
      <c r="C36" s="65" t="s">
        <v>69</v>
      </c>
      <c r="D36" s="88">
        <f>($C$31-1)/B36</f>
        <v>-7.0796980532379823E-4</v>
      </c>
      <c r="E36" s="89">
        <f t="shared" si="1"/>
        <v>-1412.4896181732472</v>
      </c>
      <c r="W36" s="3"/>
    </row>
    <row r="37" spans="1:23" ht="20.399999999999999" x14ac:dyDescent="0.45">
      <c r="B37" s="66">
        <v>-755.1</v>
      </c>
      <c r="C37" s="65" t="s">
        <v>70</v>
      </c>
      <c r="D37" s="88">
        <f>($C$32-1)/B37</f>
        <v>-7.195669447755263E-4</v>
      </c>
      <c r="E37" s="89">
        <f t="shared" si="1"/>
        <v>-1389.7247605112775</v>
      </c>
    </row>
    <row r="38" spans="1:23" ht="15.6" x14ac:dyDescent="0.35">
      <c r="B38" s="66">
        <v>2992</v>
      </c>
      <c r="C38" s="65" t="s">
        <v>71</v>
      </c>
      <c r="D38" s="88">
        <f>($C$31-1)/B38</f>
        <v>1.7867245989304815E-4</v>
      </c>
      <c r="E38" s="89">
        <f t="shared" si="1"/>
        <v>5596.8334493104967</v>
      </c>
    </row>
    <row r="39" spans="1:23" ht="20.399999999999999" x14ac:dyDescent="0.45">
      <c r="B39" s="66">
        <v>2992</v>
      </c>
      <c r="C39" s="65" t="s">
        <v>72</v>
      </c>
      <c r="D39" s="88">
        <f>($C$32-1)/B39</f>
        <v>1.8159926470588233E-4</v>
      </c>
      <c r="E39" s="89">
        <f t="shared" si="1"/>
        <v>5506.63022573135</v>
      </c>
    </row>
    <row r="40" spans="1:23" x14ac:dyDescent="0.3">
      <c r="B40" s="2"/>
      <c r="F40" s="2" t="s">
        <v>85</v>
      </c>
    </row>
    <row r="41" spans="1:23" ht="15.6" x14ac:dyDescent="0.35">
      <c r="A41">
        <v>1</v>
      </c>
      <c r="B41" s="2"/>
      <c r="C41" s="35" t="s">
        <v>76</v>
      </c>
      <c r="D41" s="90">
        <f>$D$34+$D$36+$D$38</f>
        <v>-1.7610759913053861E-4</v>
      </c>
      <c r="E41" s="89">
        <f t="shared" si="1"/>
        <v>-5678.3466751980222</v>
      </c>
      <c r="F41" s="91">
        <f>-10000/E41</f>
        <v>1.7610759913053859</v>
      </c>
      <c r="G41" s="92">
        <f>F41-$F$49</f>
        <v>8.7123492102970879E-2</v>
      </c>
      <c r="H41" s="2" t="s">
        <v>47</v>
      </c>
    </row>
    <row r="42" spans="1:23" ht="15.6" x14ac:dyDescent="0.35">
      <c r="B42" s="2"/>
      <c r="C42" s="35" t="s">
        <v>79</v>
      </c>
      <c r="D42" s="90">
        <f>$D$34+$D$36+$D$39</f>
        <v>-1.7318079431770443E-4</v>
      </c>
      <c r="E42" s="89">
        <f t="shared" si="1"/>
        <v>-5774.312353398007</v>
      </c>
      <c r="F42" s="91">
        <f t="shared" ref="F42:F48" si="2">-10000/E42</f>
        <v>1.7318079431770441</v>
      </c>
      <c r="G42" s="92">
        <f t="shared" ref="G42:G48" si="3">F42-$F$49</f>
        <v>5.7855443974629051E-2</v>
      </c>
      <c r="H42" s="2" t="s">
        <v>46</v>
      </c>
    </row>
    <row r="43" spans="1:23" ht="15.6" x14ac:dyDescent="0.35">
      <c r="B43" s="2"/>
      <c r="C43" s="35" t="s">
        <v>77</v>
      </c>
      <c r="D43" s="90">
        <f>$D$34+$D$37+$D$38</f>
        <v>-1.8770473858226668E-4</v>
      </c>
      <c r="E43" s="89">
        <f t="shared" si="1"/>
        <v>-5327.5160102669597</v>
      </c>
      <c r="F43" s="91">
        <f t="shared" si="2"/>
        <v>1.8770473858226666</v>
      </c>
      <c r="G43" s="92">
        <f t="shared" si="3"/>
        <v>0.20309488662025155</v>
      </c>
      <c r="H43" s="2" t="s">
        <v>51</v>
      </c>
    </row>
    <row r="44" spans="1:23" ht="15.6" x14ac:dyDescent="0.35">
      <c r="A44">
        <v>1</v>
      </c>
      <c r="B44" s="2"/>
      <c r="C44" s="35" t="s">
        <v>78</v>
      </c>
      <c r="D44" s="90">
        <f>$D$34+$D$37+$D$39</f>
        <v>-1.847779337694325E-4</v>
      </c>
      <c r="E44" s="89">
        <f t="shared" si="1"/>
        <v>-5411.9016248325879</v>
      </c>
      <c r="F44" s="91">
        <f t="shared" si="2"/>
        <v>1.8477793376943248</v>
      </c>
      <c r="G44" s="92">
        <f t="shared" si="3"/>
        <v>0.17382683849190972</v>
      </c>
      <c r="H44" s="2" t="s">
        <v>50</v>
      </c>
    </row>
    <row r="45" spans="1:23" ht="15.6" x14ac:dyDescent="0.35">
      <c r="A45">
        <v>1</v>
      </c>
      <c r="B45" s="2"/>
      <c r="C45" s="35" t="s">
        <v>80</v>
      </c>
      <c r="D45" s="90">
        <f>$D$35+$D$36+$D$38</f>
        <v>-1.7032205473307567E-4</v>
      </c>
      <c r="E45" s="89">
        <f t="shared" si="1"/>
        <v>-5871.2302500529022</v>
      </c>
      <c r="F45" s="91">
        <f t="shared" si="2"/>
        <v>1.7032205473307567</v>
      </c>
      <c r="G45" s="92">
        <f t="shared" si="3"/>
        <v>2.9268048128341606E-2</v>
      </c>
      <c r="H45" s="2" t="s">
        <v>45</v>
      </c>
    </row>
    <row r="46" spans="1:23" ht="15.6" x14ac:dyDescent="0.35">
      <c r="B46" s="2"/>
      <c r="C46" s="35" t="s">
        <v>81</v>
      </c>
      <c r="D46" s="90">
        <f>$D$35+$D$36+$D$39</f>
        <v>-1.6739524992024149E-4</v>
      </c>
      <c r="E46" s="89">
        <f t="shared" si="1"/>
        <v>-5973.885163864973</v>
      </c>
      <c r="F46" s="91">
        <f t="shared" si="2"/>
        <v>1.6739524992024151</v>
      </c>
      <c r="G46" s="92">
        <f t="shared" si="3"/>
        <v>0</v>
      </c>
      <c r="H46" s="2" t="s">
        <v>44</v>
      </c>
    </row>
    <row r="47" spans="1:23" ht="15.6" x14ac:dyDescent="0.35">
      <c r="C47" s="35" t="s">
        <v>82</v>
      </c>
      <c r="D47" s="90">
        <f>$D$35+$D$37+$D$38</f>
        <v>-1.8191919418480374E-4</v>
      </c>
      <c r="E47" s="89">
        <f t="shared" si="1"/>
        <v>-5496.9460725740892</v>
      </c>
      <c r="F47" s="91">
        <f t="shared" si="2"/>
        <v>1.8191919418480373</v>
      </c>
      <c r="G47" s="92">
        <f t="shared" si="3"/>
        <v>0.14523944264562227</v>
      </c>
      <c r="H47" s="2" t="s">
        <v>49</v>
      </c>
    </row>
    <row r="48" spans="1:23" ht="15.6" x14ac:dyDescent="0.35">
      <c r="A48">
        <v>1</v>
      </c>
      <c r="C48" s="35" t="s">
        <v>83</v>
      </c>
      <c r="D48" s="90">
        <f>$D$35+$D$37+$D$39</f>
        <v>-1.7899238937196956E-4</v>
      </c>
      <c r="E48" s="89">
        <f t="shared" si="1"/>
        <v>-5586.8297166639268</v>
      </c>
      <c r="F48" s="91">
        <f t="shared" si="2"/>
        <v>1.7899238937196957</v>
      </c>
      <c r="G48" s="92">
        <f t="shared" si="3"/>
        <v>0.11597139451728067</v>
      </c>
      <c r="H48" s="2" t="s">
        <v>48</v>
      </c>
    </row>
    <row r="49" spans="3:16" x14ac:dyDescent="0.3">
      <c r="D49" s="84"/>
      <c r="E49" s="81"/>
      <c r="F49" s="91">
        <f>MIN(F41:F48)</f>
        <v>1.6739524992024151</v>
      </c>
      <c r="G49" s="93">
        <f>F49-$F$49</f>
        <v>0</v>
      </c>
    </row>
    <row r="51" spans="3:16" ht="15.6" x14ac:dyDescent="0.35">
      <c r="D51" s="65" t="s">
        <v>87</v>
      </c>
      <c r="E51" s="2" t="s">
        <v>86</v>
      </c>
      <c r="F51" s="2" t="s">
        <v>89</v>
      </c>
      <c r="G51" s="2" t="s">
        <v>90</v>
      </c>
      <c r="H51" s="2" t="s">
        <v>91</v>
      </c>
      <c r="I51" s="66" t="s">
        <v>92</v>
      </c>
      <c r="J51" s="38" t="s">
        <v>93</v>
      </c>
      <c r="K51" s="38" t="s">
        <v>94</v>
      </c>
      <c r="L51" s="38" t="s">
        <v>98</v>
      </c>
      <c r="M51" s="38" t="s">
        <v>99</v>
      </c>
      <c r="N51" s="38" t="s">
        <v>101</v>
      </c>
      <c r="O51" s="38" t="s">
        <v>102</v>
      </c>
      <c r="P51" s="38" t="s">
        <v>103</v>
      </c>
    </row>
    <row r="52" spans="3:16" ht="15.6" x14ac:dyDescent="0.35">
      <c r="C52" s="35" t="s">
        <v>81</v>
      </c>
      <c r="D52" s="2" t="s">
        <v>44</v>
      </c>
      <c r="F52" s="2"/>
      <c r="G52" s="2"/>
      <c r="H52" s="2"/>
      <c r="I52" s="2"/>
      <c r="J52" s="2"/>
      <c r="K52" s="68">
        <v>0.25</v>
      </c>
      <c r="L52" s="2"/>
      <c r="M52" s="2"/>
      <c r="N52" s="2"/>
      <c r="P52" s="68">
        <v>0.125</v>
      </c>
    </row>
    <row r="53" spans="3:16" ht="15.6" x14ac:dyDescent="0.35">
      <c r="C53" s="35" t="s">
        <v>80</v>
      </c>
      <c r="D53" s="2" t="s">
        <v>45</v>
      </c>
      <c r="F53" s="2"/>
      <c r="G53" s="2"/>
      <c r="H53" s="68">
        <v>0.25</v>
      </c>
      <c r="I53" s="68">
        <v>0.25</v>
      </c>
      <c r="J53" s="2"/>
      <c r="K53" s="68">
        <v>0.25</v>
      </c>
      <c r="L53" s="2"/>
      <c r="M53" s="2"/>
      <c r="N53" s="2"/>
      <c r="P53" s="68">
        <v>0.125</v>
      </c>
    </row>
    <row r="54" spans="3:16" ht="15.6" x14ac:dyDescent="0.35">
      <c r="C54" s="35" t="s">
        <v>79</v>
      </c>
      <c r="D54" s="2" t="s">
        <v>46</v>
      </c>
      <c r="F54" s="2"/>
      <c r="G54" s="2"/>
      <c r="J54" s="68">
        <v>0.25</v>
      </c>
      <c r="K54" s="71"/>
      <c r="L54" s="68">
        <v>0.25</v>
      </c>
      <c r="M54" s="68">
        <v>0.25</v>
      </c>
      <c r="N54" s="68">
        <v>0.5</v>
      </c>
      <c r="P54" s="68">
        <v>0.125</v>
      </c>
    </row>
    <row r="55" spans="3:16" ht="15.6" x14ac:dyDescent="0.35">
      <c r="C55" s="35" t="s">
        <v>76</v>
      </c>
      <c r="D55" s="2" t="s">
        <v>47</v>
      </c>
      <c r="E55" s="68">
        <v>1</v>
      </c>
      <c r="F55" s="2"/>
      <c r="G55" s="68">
        <v>0.5</v>
      </c>
      <c r="H55" s="68">
        <v>0.25</v>
      </c>
      <c r="I55" s="68">
        <v>0.25</v>
      </c>
      <c r="J55" s="68">
        <v>0.25</v>
      </c>
      <c r="K55" s="71"/>
      <c r="L55" s="68">
        <v>0.25</v>
      </c>
      <c r="M55" s="68">
        <v>0.25</v>
      </c>
      <c r="N55" s="68">
        <v>0.5</v>
      </c>
      <c r="P55" s="68">
        <v>0.125</v>
      </c>
    </row>
    <row r="56" spans="3:16" ht="15.6" x14ac:dyDescent="0.35">
      <c r="C56" s="35" t="s">
        <v>83</v>
      </c>
      <c r="D56" s="2" t="s">
        <v>48</v>
      </c>
      <c r="F56" s="68">
        <v>1</v>
      </c>
      <c r="G56" s="68">
        <v>0.5</v>
      </c>
      <c r="H56" s="68">
        <v>0.25</v>
      </c>
      <c r="I56" s="68">
        <v>0.25</v>
      </c>
      <c r="J56" s="2"/>
      <c r="K56" s="68">
        <v>0.25</v>
      </c>
      <c r="L56" s="68">
        <v>0.25</v>
      </c>
      <c r="M56" s="68">
        <v>0.25</v>
      </c>
      <c r="N56" s="2"/>
      <c r="O56" s="68">
        <v>0.5</v>
      </c>
      <c r="P56" s="68">
        <v>0.125</v>
      </c>
    </row>
    <row r="57" spans="3:16" ht="15.6" x14ac:dyDescent="0.35">
      <c r="C57" s="35" t="s">
        <v>82</v>
      </c>
      <c r="D57" s="2" t="s">
        <v>49</v>
      </c>
      <c r="F57" s="2"/>
      <c r="G57" s="2"/>
      <c r="J57" s="2"/>
      <c r="K57" s="68">
        <v>0.25</v>
      </c>
      <c r="L57" s="68">
        <v>0.25</v>
      </c>
      <c r="M57" s="68">
        <v>0.25</v>
      </c>
      <c r="N57" s="2"/>
      <c r="O57" s="68">
        <v>0.5</v>
      </c>
      <c r="P57" s="68">
        <v>0.125</v>
      </c>
    </row>
    <row r="58" spans="3:16" ht="15.6" x14ac:dyDescent="0.35">
      <c r="C58" s="35" t="s">
        <v>78</v>
      </c>
      <c r="D58" s="2" t="s">
        <v>50</v>
      </c>
      <c r="F58" s="2"/>
      <c r="G58" s="2"/>
      <c r="H58" s="68">
        <v>0.25</v>
      </c>
      <c r="I58" s="68">
        <v>0.25</v>
      </c>
      <c r="J58" s="68">
        <v>0.25</v>
      </c>
      <c r="K58" s="71"/>
      <c r="L58" s="2"/>
      <c r="M58" s="2"/>
      <c r="N58" s="2"/>
      <c r="P58" s="68">
        <v>0.125</v>
      </c>
    </row>
    <row r="59" spans="3:16" ht="15.6" x14ac:dyDescent="0.35">
      <c r="C59" s="35" t="s">
        <v>77</v>
      </c>
      <c r="D59" s="2" t="s">
        <v>51</v>
      </c>
      <c r="F59" s="2"/>
      <c r="G59" s="2"/>
      <c r="H59" s="2"/>
      <c r="I59" s="2"/>
      <c r="J59" s="68">
        <v>0.25</v>
      </c>
      <c r="K59" s="2"/>
      <c r="L59" s="2"/>
      <c r="M59" s="2"/>
      <c r="N59" s="2"/>
      <c r="P59" s="68">
        <v>0.125</v>
      </c>
    </row>
    <row r="60" spans="3:16" x14ac:dyDescent="0.3">
      <c r="E60" s="2" t="s">
        <v>88</v>
      </c>
      <c r="F60" s="2" t="s">
        <v>88</v>
      </c>
      <c r="G60" s="2" t="s">
        <v>88</v>
      </c>
      <c r="H60" s="2" t="s">
        <v>88</v>
      </c>
      <c r="I60" s="2" t="s">
        <v>88</v>
      </c>
      <c r="J60" s="2" t="s">
        <v>88</v>
      </c>
      <c r="K60" s="2" t="s">
        <v>88</v>
      </c>
      <c r="L60" s="2" t="s">
        <v>88</v>
      </c>
      <c r="M60" s="2" t="s">
        <v>88</v>
      </c>
      <c r="N60" s="2" t="s">
        <v>88</v>
      </c>
      <c r="O60" s="2" t="s">
        <v>88</v>
      </c>
      <c r="P60" s="2" t="s">
        <v>88</v>
      </c>
    </row>
    <row r="63" spans="3:16" ht="15.6" x14ac:dyDescent="0.35">
      <c r="D63" s="65" t="s">
        <v>87</v>
      </c>
      <c r="E63" s="2" t="s">
        <v>86</v>
      </c>
      <c r="F63" s="2" t="s">
        <v>89</v>
      </c>
      <c r="G63" s="2" t="s">
        <v>90</v>
      </c>
      <c r="H63" s="2" t="s">
        <v>91</v>
      </c>
      <c r="I63" s="66" t="s">
        <v>92</v>
      </c>
      <c r="J63" s="38" t="s">
        <v>93</v>
      </c>
      <c r="K63" s="38" t="s">
        <v>94</v>
      </c>
      <c r="L63" s="38" t="s">
        <v>98</v>
      </c>
      <c r="M63" s="38" t="s">
        <v>99</v>
      </c>
      <c r="N63" s="38" t="s">
        <v>101</v>
      </c>
      <c r="O63" s="38" t="s">
        <v>102</v>
      </c>
      <c r="P63" s="38" t="s">
        <v>103</v>
      </c>
    </row>
    <row r="64" spans="3:16" ht="15.6" x14ac:dyDescent="0.35">
      <c r="C64" s="35" t="s">
        <v>81</v>
      </c>
      <c r="D64" s="2" t="s">
        <v>44</v>
      </c>
      <c r="F64" s="2"/>
      <c r="G64" s="2"/>
      <c r="H64" s="2"/>
      <c r="I64" s="2"/>
      <c r="J64" s="70"/>
      <c r="K64" s="69">
        <v>0.25</v>
      </c>
      <c r="L64" s="70"/>
      <c r="M64" s="70"/>
      <c r="N64" s="70"/>
      <c r="P64" s="68">
        <v>0.125</v>
      </c>
    </row>
    <row r="65" spans="3:16" ht="15.6" x14ac:dyDescent="0.35">
      <c r="C65" s="35" t="s">
        <v>80</v>
      </c>
      <c r="D65" s="2" t="s">
        <v>45</v>
      </c>
      <c r="F65" s="2"/>
      <c r="G65" s="2"/>
      <c r="H65" s="69">
        <v>0.25</v>
      </c>
      <c r="I65" s="69">
        <v>0.25</v>
      </c>
      <c r="J65" s="2"/>
      <c r="K65" s="68">
        <v>0.25</v>
      </c>
      <c r="L65" s="2"/>
      <c r="M65" s="2"/>
      <c r="N65" s="2"/>
      <c r="P65" s="68">
        <v>0.125</v>
      </c>
    </row>
    <row r="66" spans="3:16" ht="15.6" x14ac:dyDescent="0.35">
      <c r="C66" s="35" t="s">
        <v>79</v>
      </c>
      <c r="D66" s="2" t="s">
        <v>46</v>
      </c>
      <c r="F66" s="2"/>
      <c r="G66" s="2"/>
      <c r="H66" s="70"/>
      <c r="I66" s="70"/>
      <c r="J66" s="68">
        <v>0.25</v>
      </c>
      <c r="K66" s="71"/>
      <c r="L66" s="69">
        <v>0.25</v>
      </c>
      <c r="M66" s="69">
        <v>0.25</v>
      </c>
      <c r="N66" s="69">
        <v>0.5</v>
      </c>
      <c r="P66" s="68">
        <v>0.125</v>
      </c>
    </row>
    <row r="67" spans="3:16" ht="15.6" x14ac:dyDescent="0.35">
      <c r="C67" s="35" t="s">
        <v>76</v>
      </c>
      <c r="D67" s="2" t="s">
        <v>47</v>
      </c>
      <c r="E67" s="68">
        <v>1</v>
      </c>
      <c r="F67" s="2"/>
      <c r="G67" s="68">
        <v>0.5</v>
      </c>
      <c r="H67" s="68">
        <v>0.25</v>
      </c>
      <c r="I67" s="68">
        <v>0.25</v>
      </c>
      <c r="J67" s="68">
        <v>0.25</v>
      </c>
      <c r="K67" s="71"/>
      <c r="L67" s="68">
        <v>0.25</v>
      </c>
      <c r="M67" s="68">
        <v>0.25</v>
      </c>
      <c r="N67" s="68">
        <v>0.5</v>
      </c>
      <c r="P67" s="68">
        <v>0.125</v>
      </c>
    </row>
    <row r="68" spans="3:16" ht="15.6" x14ac:dyDescent="0.35">
      <c r="C68" s="35" t="s">
        <v>83</v>
      </c>
      <c r="D68" s="2" t="s">
        <v>48</v>
      </c>
      <c r="F68" s="68">
        <v>1</v>
      </c>
      <c r="G68" s="68">
        <v>0.5</v>
      </c>
      <c r="H68" s="68">
        <v>0.25</v>
      </c>
      <c r="I68" s="68">
        <v>0.25</v>
      </c>
      <c r="J68" s="2"/>
      <c r="K68" s="68">
        <v>0.25</v>
      </c>
      <c r="L68" s="68">
        <v>0.25</v>
      </c>
      <c r="M68" s="68">
        <v>0.25</v>
      </c>
      <c r="N68" s="2"/>
      <c r="O68" s="68">
        <v>0.5</v>
      </c>
      <c r="P68" s="68">
        <v>0.125</v>
      </c>
    </row>
    <row r="69" spans="3:16" ht="15.6" x14ac:dyDescent="0.35">
      <c r="C69" s="35" t="s">
        <v>82</v>
      </c>
      <c r="D69" s="2" t="s">
        <v>49</v>
      </c>
      <c r="F69" s="2"/>
      <c r="G69" s="2"/>
      <c r="H69" s="70"/>
      <c r="I69" s="70"/>
      <c r="J69" s="2"/>
      <c r="K69" s="68">
        <v>0.25</v>
      </c>
      <c r="L69" s="69">
        <v>0.25</v>
      </c>
      <c r="M69" s="69">
        <v>0.25</v>
      </c>
      <c r="N69" s="2"/>
      <c r="O69" s="69">
        <v>0.5</v>
      </c>
      <c r="P69" s="68">
        <v>0.125</v>
      </c>
    </row>
    <row r="70" spans="3:16" ht="15.6" x14ac:dyDescent="0.35">
      <c r="C70" s="35" t="s">
        <v>78</v>
      </c>
      <c r="D70" s="2" t="s">
        <v>50</v>
      </c>
      <c r="F70" s="2"/>
      <c r="G70" s="2"/>
      <c r="H70" s="69">
        <v>0.25</v>
      </c>
      <c r="I70" s="69">
        <v>0.25</v>
      </c>
      <c r="J70" s="68">
        <v>0.25</v>
      </c>
      <c r="K70" s="71"/>
      <c r="L70" s="2"/>
      <c r="M70" s="2"/>
      <c r="N70" s="2"/>
      <c r="P70" s="68">
        <v>0.125</v>
      </c>
    </row>
    <row r="71" spans="3:16" ht="15.6" x14ac:dyDescent="0.35">
      <c r="C71" s="35" t="s">
        <v>77</v>
      </c>
      <c r="D71" s="2" t="s">
        <v>51</v>
      </c>
      <c r="F71" s="2"/>
      <c r="G71" s="2"/>
      <c r="H71" s="2"/>
      <c r="I71" s="2"/>
      <c r="J71" s="69">
        <v>0.25</v>
      </c>
      <c r="K71" s="70"/>
      <c r="L71" s="70"/>
      <c r="M71" s="70"/>
      <c r="N71" s="2"/>
      <c r="O71" s="70"/>
      <c r="P71" s="68">
        <v>0.125</v>
      </c>
    </row>
    <row r="72" spans="3:16" x14ac:dyDescent="0.3">
      <c r="E72" s="2" t="s">
        <v>88</v>
      </c>
      <c r="F72" s="2" t="s">
        <v>88</v>
      </c>
      <c r="G72" s="2" t="s">
        <v>88</v>
      </c>
      <c r="H72" s="2"/>
      <c r="I72" s="2"/>
      <c r="J72" s="2"/>
      <c r="K72" s="71"/>
      <c r="L72" s="2"/>
      <c r="M72" s="2"/>
      <c r="N72" s="2"/>
      <c r="P72" s="2" t="s">
        <v>88</v>
      </c>
    </row>
    <row r="73" spans="3:16" x14ac:dyDescent="0.3">
      <c r="H73" s="73" t="s">
        <v>97</v>
      </c>
      <c r="I73" s="74" t="s">
        <v>97</v>
      </c>
      <c r="J73" s="73" t="s">
        <v>96</v>
      </c>
      <c r="K73" s="72" t="s">
        <v>95</v>
      </c>
      <c r="L73" s="74" t="s">
        <v>100</v>
      </c>
      <c r="M73" s="74" t="s">
        <v>100</v>
      </c>
    </row>
  </sheetData>
  <sheetProtection password="DF76" sheet="1" objects="1" scenarios="1"/>
  <mergeCells count="2">
    <mergeCell ref="K14:L14"/>
    <mergeCell ref="E9:H9"/>
  </mergeCells>
  <pageMargins left="0.31496062992125984" right="0.31496062992125984" top="0.39370078740157483" bottom="0.39370078740157483" header="0.31496062992125984" footer="0.31496062992125984"/>
  <pageSetup paperSize="9" orientation="portrait" verticalDpi="1200" r:id="rId1"/>
  <ignoredErrors>
    <ignoredError sqref="D35:D38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3"/>
  <dimension ref="A1:AA33"/>
  <sheetViews>
    <sheetView tabSelected="1" zoomScale="70" zoomScaleNormal="70" workbookViewId="0">
      <selection activeCell="AD38" sqref="AD38"/>
    </sheetView>
  </sheetViews>
  <sheetFormatPr defaultColWidth="11.44140625" defaultRowHeight="14.4" x14ac:dyDescent="0.3"/>
  <cols>
    <col min="1" max="1" width="6.44140625" customWidth="1"/>
    <col min="2" max="2" width="7.44140625" customWidth="1"/>
    <col min="3" max="3" width="6.44140625" customWidth="1"/>
    <col min="4" max="4" width="5.88671875" customWidth="1"/>
    <col min="5" max="5" width="10.33203125" style="2" customWidth="1"/>
    <col min="6" max="6" width="7.77734375" customWidth="1"/>
    <col min="7" max="7" width="7.6640625" customWidth="1"/>
    <col min="8" max="8" width="7.77734375" customWidth="1"/>
    <col min="9" max="9" width="1.6640625" customWidth="1"/>
    <col min="10" max="10" width="6" customWidth="1"/>
    <col min="11" max="11" width="8.5546875" customWidth="1"/>
    <col min="12" max="12" width="7.109375" customWidth="1"/>
    <col min="13" max="13" width="10.88671875" customWidth="1"/>
    <col min="14" max="14" width="3.44140625" customWidth="1"/>
    <col min="15" max="20" width="5.6640625" style="2" customWidth="1"/>
    <col min="21" max="21" width="2.44140625" customWidth="1"/>
    <col min="22" max="22" width="7.5546875" style="5" customWidth="1"/>
    <col min="23" max="23" width="7.6640625" style="2" customWidth="1"/>
    <col min="24" max="24" width="8" customWidth="1"/>
    <col min="25" max="25" width="7.5546875" customWidth="1"/>
    <col min="26" max="27" width="7.6640625" customWidth="1"/>
  </cols>
  <sheetData>
    <row r="1" spans="1:27" ht="24" customHeight="1" x14ac:dyDescent="0.3"/>
    <row r="2" spans="1:27" ht="178.2" customHeight="1" x14ac:dyDescent="0.3"/>
    <row r="3" spans="1:27" ht="35.4" customHeight="1" x14ac:dyDescent="0.35">
      <c r="A3" s="7"/>
      <c r="B3" s="19"/>
      <c r="C3" s="17"/>
      <c r="E3" s="1"/>
      <c r="F3" s="1"/>
      <c r="G3" s="1"/>
      <c r="H3" s="1"/>
      <c r="I3" s="1"/>
      <c r="J3" s="1"/>
      <c r="L3" s="18"/>
      <c r="Y3" s="11"/>
      <c r="Z3" s="12"/>
      <c r="AA3" s="13"/>
    </row>
    <row r="4" spans="1:27" ht="34.799999999999997" customHeight="1" x14ac:dyDescent="0.3">
      <c r="B4" s="77" t="s">
        <v>52</v>
      </c>
      <c r="C4" s="16"/>
      <c r="E4" s="6"/>
      <c r="F4" s="6"/>
      <c r="G4" s="6"/>
      <c r="H4" s="6"/>
      <c r="I4" s="6"/>
      <c r="J4" s="6"/>
      <c r="L4" s="18"/>
      <c r="Z4" s="10"/>
    </row>
    <row r="5" spans="1:27" ht="20.399999999999999" customHeight="1" x14ac:dyDescent="0.3">
      <c r="B5" s="37" t="s">
        <v>53</v>
      </c>
      <c r="C5" s="16"/>
      <c r="E5" s="6"/>
      <c r="F5" s="6"/>
      <c r="G5" s="6"/>
      <c r="H5" s="6"/>
      <c r="I5" s="6"/>
      <c r="J5" s="6"/>
      <c r="L5" s="18"/>
      <c r="Z5" s="10"/>
    </row>
    <row r="6" spans="1:27" ht="10.199999999999999" customHeight="1" thickBot="1" x14ac:dyDescent="0.35">
      <c r="B6" s="4"/>
      <c r="L6" s="18"/>
    </row>
    <row r="7" spans="1:27" ht="16.2" thickBot="1" x14ac:dyDescent="0.35">
      <c r="B7" s="19" t="s">
        <v>38</v>
      </c>
      <c r="C7" s="100">
        <v>200</v>
      </c>
      <c r="D7" t="s">
        <v>39</v>
      </c>
      <c r="E7" s="44" t="s">
        <v>64</v>
      </c>
      <c r="L7" s="18"/>
    </row>
    <row r="8" spans="1:27" ht="16.8" x14ac:dyDescent="0.35">
      <c r="B8" s="35" t="s">
        <v>42</v>
      </c>
      <c r="C8" s="43">
        <f>_!C8</f>
        <v>0.12</v>
      </c>
      <c r="D8" t="s">
        <v>39</v>
      </c>
      <c r="E8" s="44" t="s">
        <v>63</v>
      </c>
      <c r="H8" s="24"/>
      <c r="I8" s="25"/>
      <c r="J8" s="50">
        <f>_!J8</f>
        <v>0.78539816339744828</v>
      </c>
      <c r="K8" s="26"/>
      <c r="L8" s="9"/>
    </row>
    <row r="9" spans="1:27" ht="33" customHeight="1" x14ac:dyDescent="0.3">
      <c r="A9" s="2" t="s">
        <v>1</v>
      </c>
      <c r="B9" s="63" t="s">
        <v>10</v>
      </c>
      <c r="C9" s="75">
        <v>45</v>
      </c>
      <c r="D9" s="64" t="s">
        <v>8</v>
      </c>
      <c r="E9" s="107" t="s">
        <v>104</v>
      </c>
      <c r="F9" s="108"/>
      <c r="G9" s="108"/>
      <c r="H9" s="109"/>
      <c r="I9" s="49"/>
      <c r="J9" s="50">
        <f>_!J9</f>
        <v>0.78539816339744828</v>
      </c>
      <c r="K9" s="26"/>
    </row>
    <row r="10" spans="1:27" ht="31.5" customHeight="1" x14ac:dyDescent="0.3">
      <c r="B10" s="63" t="s">
        <v>57</v>
      </c>
      <c r="C10" s="75">
        <v>0</v>
      </c>
      <c r="D10" s="64" t="s">
        <v>8</v>
      </c>
      <c r="E10" s="107" t="s">
        <v>105</v>
      </c>
      <c r="F10" s="108"/>
      <c r="G10" s="108"/>
      <c r="H10" s="109"/>
      <c r="I10" s="49"/>
      <c r="J10" s="50">
        <f>_!J10</f>
        <v>-0.78539816339744828</v>
      </c>
      <c r="K10" s="26"/>
    </row>
    <row r="11" spans="1:27" ht="30.75" customHeight="1" x14ac:dyDescent="0.3">
      <c r="B11" s="61" t="s">
        <v>58</v>
      </c>
      <c r="C11" s="76">
        <v>45</v>
      </c>
      <c r="D11" s="62" t="s">
        <v>8</v>
      </c>
      <c r="E11" s="107" t="s">
        <v>106</v>
      </c>
      <c r="F11" s="108"/>
      <c r="G11" s="108"/>
      <c r="H11" s="109"/>
      <c r="I11" s="25"/>
      <c r="J11" s="50">
        <f>_!J11</f>
        <v>0.78539816339744828</v>
      </c>
      <c r="K11" s="26"/>
      <c r="W11" s="3"/>
    </row>
    <row r="12" spans="1:27" ht="9.6" customHeight="1" x14ac:dyDescent="0.3">
      <c r="C12" s="47"/>
      <c r="D12" s="47"/>
      <c r="E12" s="47"/>
      <c r="F12" s="48"/>
      <c r="G12" s="46"/>
      <c r="H12" s="24"/>
      <c r="I12" s="25"/>
      <c r="J12" s="50">
        <f>_!J12</f>
        <v>0.78539816339744828</v>
      </c>
      <c r="K12" s="26"/>
      <c r="W12" s="3"/>
    </row>
    <row r="13" spans="1:27" ht="16.5" customHeight="1" x14ac:dyDescent="0.3">
      <c r="B13" s="19"/>
      <c r="H13" s="24"/>
      <c r="I13" s="25"/>
      <c r="J13" s="50">
        <f>_!J13</f>
        <v>-0.78539816339744828</v>
      </c>
      <c r="K13" s="26"/>
      <c r="W13" s="3"/>
    </row>
    <row r="14" spans="1:27" s="38" customFormat="1" ht="32.4" customHeight="1" x14ac:dyDescent="0.3">
      <c r="C14" s="39"/>
      <c r="D14" s="57" t="s">
        <v>60</v>
      </c>
      <c r="E14" s="56" t="s">
        <v>61</v>
      </c>
      <c r="F14" s="58" t="s">
        <v>62</v>
      </c>
      <c r="K14" s="110"/>
      <c r="L14" s="111"/>
      <c r="M14" s="40"/>
      <c r="V14" s="41"/>
      <c r="W14" s="42"/>
    </row>
    <row r="15" spans="1:27" x14ac:dyDescent="0.3">
      <c r="D15" s="97" t="s">
        <v>44</v>
      </c>
      <c r="E15" s="98">
        <f>_!D15</f>
        <v>0.12499999999999994</v>
      </c>
      <c r="F15" s="99">
        <f>_!J15</f>
        <v>0</v>
      </c>
      <c r="G15" s="20"/>
      <c r="H15" s="15"/>
      <c r="K15" s="10"/>
      <c r="L15" s="10"/>
      <c r="M15" s="10"/>
      <c r="W15" s="3"/>
    </row>
    <row r="16" spans="1:27" x14ac:dyDescent="0.3">
      <c r="D16" s="59" t="s">
        <v>45</v>
      </c>
      <c r="E16" s="79">
        <f>_!D16</f>
        <v>0.12499999999999997</v>
      </c>
      <c r="F16" s="94">
        <f>_!J16</f>
        <v>0.12</v>
      </c>
      <c r="G16" s="28"/>
      <c r="H16" s="15"/>
      <c r="K16" s="10"/>
      <c r="L16" s="10"/>
      <c r="M16" s="10"/>
      <c r="W16" s="3"/>
      <c r="X16" s="101"/>
    </row>
    <row r="17" spans="4:23" x14ac:dyDescent="0.3">
      <c r="D17" s="59" t="s">
        <v>46</v>
      </c>
      <c r="E17" s="79">
        <f>_!D17</f>
        <v>0.12500000000000003</v>
      </c>
      <c r="F17" s="94">
        <f>_!J17</f>
        <v>0.24</v>
      </c>
      <c r="G17" s="20"/>
      <c r="H17" s="15"/>
      <c r="K17" s="10"/>
      <c r="L17" s="10"/>
      <c r="M17" s="10"/>
      <c r="W17" s="3"/>
    </row>
    <row r="18" spans="4:23" x14ac:dyDescent="0.3">
      <c r="D18" s="59" t="s">
        <v>47</v>
      </c>
      <c r="E18" s="79">
        <f>_!D18</f>
        <v>0.12500000000000006</v>
      </c>
      <c r="F18" s="94">
        <f>_!J18</f>
        <v>0.36</v>
      </c>
      <c r="G18" s="28"/>
      <c r="H18" s="15"/>
      <c r="K18" s="10"/>
      <c r="L18" s="10"/>
      <c r="M18" s="10"/>
      <c r="W18" s="3"/>
    </row>
    <row r="19" spans="4:23" x14ac:dyDescent="0.3">
      <c r="D19" s="59" t="s">
        <v>48</v>
      </c>
      <c r="E19" s="79">
        <f>_!D19</f>
        <v>0.12500000000000003</v>
      </c>
      <c r="F19" s="94">
        <f>_!J19</f>
        <v>0.48</v>
      </c>
      <c r="G19" s="28"/>
      <c r="H19" s="15"/>
      <c r="K19" s="10"/>
      <c r="L19" s="10"/>
      <c r="M19" s="10"/>
      <c r="W19" s="3"/>
    </row>
    <row r="20" spans="4:23" x14ac:dyDescent="0.3">
      <c r="D20" s="59" t="s">
        <v>49</v>
      </c>
      <c r="E20" s="79">
        <f>_!D20</f>
        <v>0.12499999999999997</v>
      </c>
      <c r="F20" s="94">
        <f>_!J20</f>
        <v>0.6</v>
      </c>
      <c r="G20" s="28"/>
      <c r="H20" s="15"/>
      <c r="K20" s="10"/>
      <c r="L20" s="10"/>
      <c r="M20" s="10"/>
      <c r="W20" s="3"/>
    </row>
    <row r="21" spans="4:23" x14ac:dyDescent="0.3">
      <c r="D21" s="59" t="s">
        <v>50</v>
      </c>
      <c r="E21" s="79">
        <f>_!D21</f>
        <v>0.12500000000000003</v>
      </c>
      <c r="F21" s="94">
        <f>_!J21</f>
        <v>0.72</v>
      </c>
      <c r="G21" s="28"/>
      <c r="H21" s="45"/>
      <c r="I21" s="14"/>
      <c r="K21" s="10"/>
      <c r="L21" s="10"/>
      <c r="M21" s="10"/>
      <c r="W21" s="3"/>
    </row>
    <row r="22" spans="4:23" x14ac:dyDescent="0.3">
      <c r="D22" s="60" t="s">
        <v>51</v>
      </c>
      <c r="E22" s="95">
        <f>_!D22</f>
        <v>0.12499999999999997</v>
      </c>
      <c r="F22" s="96">
        <f>_!J22</f>
        <v>0.84</v>
      </c>
      <c r="G22" s="28"/>
      <c r="H22" s="45"/>
      <c r="I22" s="14"/>
      <c r="K22" s="10"/>
      <c r="L22" s="10"/>
      <c r="M22" s="10"/>
      <c r="W22" s="3"/>
    </row>
    <row r="23" spans="4:23" x14ac:dyDescent="0.3">
      <c r="D23" s="51" t="s">
        <v>65</v>
      </c>
      <c r="E23" s="52">
        <f>SUM(E15:E22)</f>
        <v>1</v>
      </c>
      <c r="F23" s="53">
        <f>F22*1+0.1*$C$8</f>
        <v>0.85199999999999998</v>
      </c>
      <c r="G23" s="20"/>
      <c r="K23" s="29"/>
      <c r="W23" s="3"/>
    </row>
    <row r="24" spans="4:23" x14ac:dyDescent="0.3">
      <c r="D24" s="54"/>
      <c r="E24" s="55"/>
      <c r="F24" s="53">
        <f>-0.1*$C$8</f>
        <v>-1.2E-2</v>
      </c>
      <c r="W24" s="3"/>
    </row>
    <row r="25" spans="4:23" x14ac:dyDescent="0.3">
      <c r="W25" s="3"/>
    </row>
    <row r="26" spans="4:23" x14ac:dyDescent="0.3">
      <c r="W26" s="3"/>
    </row>
    <row r="27" spans="4:23" x14ac:dyDescent="0.3">
      <c r="W27" s="3"/>
    </row>
    <row r="28" spans="4:23" x14ac:dyDescent="0.3">
      <c r="W28" s="3"/>
    </row>
    <row r="29" spans="4:23" x14ac:dyDescent="0.3">
      <c r="W29" s="3"/>
    </row>
    <row r="30" spans="4:23" x14ac:dyDescent="0.3">
      <c r="W30" s="3"/>
    </row>
    <row r="31" spans="4:23" x14ac:dyDescent="0.3">
      <c r="W31" s="3"/>
    </row>
    <row r="32" spans="4:23" x14ac:dyDescent="0.3">
      <c r="W32" s="3"/>
    </row>
    <row r="33" spans="23:23" x14ac:dyDescent="0.3">
      <c r="W33" s="3"/>
    </row>
  </sheetData>
  <mergeCells count="4">
    <mergeCell ref="E9:H9"/>
    <mergeCell ref="E11:H11"/>
    <mergeCell ref="E10:H10"/>
    <mergeCell ref="K14:L14"/>
  </mergeCells>
  <pageMargins left="0.31496062992125984" right="0.31496062992125984" top="0.39370078740157483" bottom="0.39370078740157483" header="0.31496062992125984" footer="0.31496062992125984"/>
  <pageSetup paperSize="9" orientation="portrait" verticalDpi="1200" r:id="rId1"/>
  <drawing r:id="rId2"/>
  <legacyDrawing r:id="rId3"/>
  <controls>
    <mc:AlternateContent xmlns:mc="http://schemas.openxmlformats.org/markup-compatibility/2006">
      <mc:Choice Requires="x14">
        <control shapeId="11267" r:id="rId4" name="SpinButton3">
          <controlPr defaultSize="0" autoLine="0" linkedCell="C11" r:id="rId5">
            <anchor moveWithCells="1">
              <from>
                <xdr:col>3</xdr:col>
                <xdr:colOff>213360</xdr:colOff>
                <xdr:row>10</xdr:row>
                <xdr:rowOff>22860</xdr:rowOff>
              </from>
              <to>
                <xdr:col>3</xdr:col>
                <xdr:colOff>381000</xdr:colOff>
                <xdr:row>10</xdr:row>
                <xdr:rowOff>365760</xdr:rowOff>
              </to>
            </anchor>
          </controlPr>
        </control>
      </mc:Choice>
      <mc:Fallback>
        <control shapeId="11267" r:id="rId4" name="SpinButton3"/>
      </mc:Fallback>
    </mc:AlternateContent>
    <mc:AlternateContent xmlns:mc="http://schemas.openxmlformats.org/markup-compatibility/2006">
      <mc:Choice Requires="x14">
        <control shapeId="11266" r:id="rId6" name="SpinButton2">
          <controlPr defaultSize="0" autoLine="0" linkedCell="C10" r:id="rId7">
            <anchor moveWithCells="1">
              <from>
                <xdr:col>3</xdr:col>
                <xdr:colOff>198120</xdr:colOff>
                <xdr:row>9</xdr:row>
                <xdr:rowOff>22860</xdr:rowOff>
              </from>
              <to>
                <xdr:col>3</xdr:col>
                <xdr:colOff>381000</xdr:colOff>
                <xdr:row>9</xdr:row>
                <xdr:rowOff>365760</xdr:rowOff>
              </to>
            </anchor>
          </controlPr>
        </control>
      </mc:Choice>
      <mc:Fallback>
        <control shapeId="11266" r:id="rId6" name="SpinButton2"/>
      </mc:Fallback>
    </mc:AlternateContent>
    <mc:AlternateContent xmlns:mc="http://schemas.openxmlformats.org/markup-compatibility/2006">
      <mc:Choice Requires="x14">
        <control shapeId="11265" r:id="rId8" name="SpinButton1">
          <controlPr defaultSize="0" autoLine="0" linkedCell="C9" r:id="rId7">
            <anchor moveWithCells="1">
              <from>
                <xdr:col>3</xdr:col>
                <xdr:colOff>198120</xdr:colOff>
                <xdr:row>8</xdr:row>
                <xdr:rowOff>38100</xdr:rowOff>
              </from>
              <to>
                <xdr:col>3</xdr:col>
                <xdr:colOff>381000</xdr:colOff>
                <xdr:row>8</xdr:row>
                <xdr:rowOff>381000</xdr:rowOff>
              </to>
            </anchor>
          </controlPr>
        </control>
      </mc:Choice>
      <mc:Fallback>
        <control shapeId="11265" r:id="rId8" name="SpinButton1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foXXus 0-0.21 (L9288)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</dc:creator>
  <cp:lastModifiedBy>Alex</cp:lastModifiedBy>
  <cp:lastPrinted>2014-12-27T15:43:02Z</cp:lastPrinted>
  <dcterms:created xsi:type="dcterms:W3CDTF">2014-12-25T19:04:56Z</dcterms:created>
  <dcterms:modified xsi:type="dcterms:W3CDTF">2021-05-15T08:30:21Z</dcterms:modified>
</cp:coreProperties>
</file>